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5440" windowHeight="12345"/>
  </bookViews>
  <sheets>
    <sheet name="Расчет Конт" sheetId="1" r:id="rId1"/>
    <sheet name="ДОЛИ" sheetId="2" r:id="rId2"/>
    <sheet name="Лист3" sheetId="3" r:id="rId3"/>
  </sheets>
  <definedNames>
    <definedName name="_xlnm._FilterDatabase" localSheetId="0" hidden="1">'Расчет Конт'!$A$1:$Z$63</definedName>
  </definedNames>
  <calcPr calcId="145621"/>
</workbook>
</file>

<file path=xl/calcChain.xml><?xml version="1.0" encoding="utf-8"?>
<calcChain xmlns="http://schemas.openxmlformats.org/spreadsheetml/2006/main">
  <c r="N65" i="2" l="1"/>
  <c r="M65" i="2"/>
  <c r="L65" i="2"/>
  <c r="J3" i="2"/>
  <c r="K3" i="2" s="1"/>
  <c r="M3" i="2"/>
  <c r="J4" i="2"/>
  <c r="K4" i="2"/>
  <c r="L4" i="2"/>
  <c r="M4" i="2"/>
  <c r="N4" i="2"/>
  <c r="J5" i="2"/>
  <c r="K5" i="2"/>
  <c r="N5" i="2" s="1"/>
  <c r="L5" i="2"/>
  <c r="M5" i="2"/>
  <c r="J6" i="2"/>
  <c r="K6" i="2" s="1"/>
  <c r="L6" i="2" s="1"/>
  <c r="M6" i="2"/>
  <c r="N6" i="2"/>
  <c r="J7" i="2"/>
  <c r="K7" i="2" s="1"/>
  <c r="L7" i="2"/>
  <c r="M7" i="2"/>
  <c r="N7" i="2"/>
  <c r="J8" i="2"/>
  <c r="K8" i="2"/>
  <c r="L8" i="2"/>
  <c r="M8" i="2"/>
  <c r="N8" i="2"/>
  <c r="J9" i="2"/>
  <c r="K9" i="2"/>
  <c r="L9" i="2"/>
  <c r="M9" i="2"/>
  <c r="N9" i="2"/>
  <c r="J10" i="2"/>
  <c r="K10" i="2" s="1"/>
  <c r="L10" i="2"/>
  <c r="M10" i="2"/>
  <c r="N10" i="2"/>
  <c r="J11" i="2"/>
  <c r="K11" i="2" s="1"/>
  <c r="L11" i="2"/>
  <c r="M11" i="2"/>
  <c r="N11" i="2"/>
  <c r="J12" i="2"/>
  <c r="K12" i="2"/>
  <c r="L12" i="2"/>
  <c r="M12" i="2"/>
  <c r="N12" i="2"/>
  <c r="J13" i="2"/>
  <c r="K13" i="2"/>
  <c r="L13" i="2"/>
  <c r="M13" i="2"/>
  <c r="N13" i="2"/>
  <c r="J14" i="2"/>
  <c r="K14" i="2" s="1"/>
  <c r="M14" i="2"/>
  <c r="J15" i="2"/>
  <c r="K15" i="2" s="1"/>
  <c r="J16" i="2"/>
  <c r="K16" i="2"/>
  <c r="L16" i="2"/>
  <c r="M16" i="2"/>
  <c r="N16" i="2"/>
  <c r="J17" i="2"/>
  <c r="K17" i="2"/>
  <c r="L17" i="2" s="1"/>
  <c r="N17" i="2"/>
  <c r="J18" i="2"/>
  <c r="K18" i="2" s="1"/>
  <c r="L18" i="2"/>
  <c r="M18" i="2"/>
  <c r="N18" i="2"/>
  <c r="J19" i="2"/>
  <c r="K19" i="2" s="1"/>
  <c r="L19" i="2"/>
  <c r="M19" i="2"/>
  <c r="N19" i="2"/>
  <c r="J20" i="2"/>
  <c r="K20" i="2"/>
  <c r="L20" i="2"/>
  <c r="M20" i="2"/>
  <c r="N20" i="2"/>
  <c r="J21" i="2"/>
  <c r="K21" i="2"/>
  <c r="L21" i="2"/>
  <c r="M21" i="2"/>
  <c r="N21" i="2"/>
  <c r="J22" i="2"/>
  <c r="K22" i="2" s="1"/>
  <c r="L22" i="2"/>
  <c r="M22" i="2"/>
  <c r="N22" i="2"/>
  <c r="J23" i="2"/>
  <c r="K23" i="2" s="1"/>
  <c r="L23" i="2"/>
  <c r="M23" i="2"/>
  <c r="N23" i="2"/>
  <c r="J24" i="2"/>
  <c r="K24" i="2"/>
  <c r="L24" i="2"/>
  <c r="M24" i="2"/>
  <c r="N24" i="2"/>
  <c r="J25" i="2"/>
  <c r="K25" i="2"/>
  <c r="L25" i="2"/>
  <c r="M25" i="2"/>
  <c r="N25" i="2"/>
  <c r="J26" i="2"/>
  <c r="K26" i="2" s="1"/>
  <c r="L26" i="2"/>
  <c r="M26" i="2"/>
  <c r="N26" i="2"/>
  <c r="J27" i="2"/>
  <c r="K27" i="2" s="1"/>
  <c r="L27" i="2"/>
  <c r="M27" i="2"/>
  <c r="N27" i="2"/>
  <c r="J28" i="2"/>
  <c r="K28" i="2"/>
  <c r="L28" i="2"/>
  <c r="M28" i="2"/>
  <c r="N28" i="2"/>
  <c r="J29" i="2"/>
  <c r="K29" i="2"/>
  <c r="L29" i="2"/>
  <c r="M29" i="2"/>
  <c r="N29" i="2"/>
  <c r="J30" i="2"/>
  <c r="K30" i="2" s="1"/>
  <c r="L30" i="2"/>
  <c r="M30" i="2"/>
  <c r="N30" i="2"/>
  <c r="J31" i="2"/>
  <c r="K31" i="2" s="1"/>
  <c r="L31" i="2"/>
  <c r="M31" i="2"/>
  <c r="N31" i="2"/>
  <c r="J32" i="2"/>
  <c r="K32" i="2"/>
  <c r="L32" i="2"/>
  <c r="M32" i="2"/>
  <c r="N32" i="2"/>
  <c r="J33" i="2"/>
  <c r="K33" i="2"/>
  <c r="L33" i="2"/>
  <c r="M33" i="2"/>
  <c r="N33" i="2"/>
  <c r="J34" i="2"/>
  <c r="K34" i="2" s="1"/>
  <c r="L34" i="2"/>
  <c r="M34" i="2"/>
  <c r="N34" i="2"/>
  <c r="J35" i="2"/>
  <c r="K35" i="2" s="1"/>
  <c r="L35" i="2"/>
  <c r="M35" i="2"/>
  <c r="N35" i="2"/>
  <c r="J36" i="2"/>
  <c r="K36" i="2"/>
  <c r="L36" i="2"/>
  <c r="M36" i="2"/>
  <c r="N36" i="2"/>
  <c r="J37" i="2"/>
  <c r="K37" i="2"/>
  <c r="L37" i="2"/>
  <c r="M37" i="2"/>
  <c r="N37" i="2"/>
  <c r="J38" i="2"/>
  <c r="K38" i="2" s="1"/>
  <c r="L38" i="2"/>
  <c r="M38" i="2"/>
  <c r="N38" i="2"/>
  <c r="J40" i="2"/>
  <c r="K40" i="2"/>
  <c r="L40" i="2"/>
  <c r="M40" i="2"/>
  <c r="N40" i="2"/>
  <c r="J42" i="2"/>
  <c r="K42" i="2" s="1"/>
  <c r="L42" i="2"/>
  <c r="M42" i="2"/>
  <c r="N42" i="2"/>
  <c r="J43" i="2"/>
  <c r="K43" i="2" s="1"/>
  <c r="L43" i="2"/>
  <c r="M43" i="2"/>
  <c r="N43" i="2"/>
  <c r="J44" i="2"/>
  <c r="K44" i="2"/>
  <c r="L44" i="2"/>
  <c r="M44" i="2"/>
  <c r="N44" i="2"/>
  <c r="J45" i="2"/>
  <c r="K45" i="2"/>
  <c r="L45" i="2"/>
  <c r="M45" i="2"/>
  <c r="N45" i="2"/>
  <c r="J46" i="2"/>
  <c r="K46" i="2" s="1"/>
  <c r="L46" i="2"/>
  <c r="M46" i="2"/>
  <c r="N46" i="2"/>
  <c r="J47" i="2"/>
  <c r="K47" i="2" s="1"/>
  <c r="L47" i="2"/>
  <c r="M47" i="2"/>
  <c r="N47" i="2"/>
  <c r="J48" i="2"/>
  <c r="K48" i="2"/>
  <c r="L48" i="2"/>
  <c r="M48" i="2"/>
  <c r="N48" i="2"/>
  <c r="J49" i="2"/>
  <c r="K49" i="2"/>
  <c r="L49" i="2"/>
  <c r="M49" i="2"/>
  <c r="N49" i="2"/>
  <c r="J50" i="2"/>
  <c r="K50" i="2" s="1"/>
  <c r="L50" i="2"/>
  <c r="M50" i="2"/>
  <c r="N50" i="2"/>
  <c r="J51" i="2"/>
  <c r="K51" i="2" s="1"/>
  <c r="L51" i="2"/>
  <c r="M51" i="2"/>
  <c r="N51" i="2"/>
  <c r="J52" i="2"/>
  <c r="K52" i="2"/>
  <c r="L52" i="2"/>
  <c r="M52" i="2"/>
  <c r="N52" i="2"/>
  <c r="J53" i="2"/>
  <c r="K53" i="2"/>
  <c r="L53" i="2"/>
  <c r="M53" i="2"/>
  <c r="N53" i="2"/>
  <c r="J55" i="2"/>
  <c r="K55" i="2" s="1"/>
  <c r="L55" i="2"/>
  <c r="M55" i="2"/>
  <c r="N55" i="2"/>
  <c r="J56" i="2"/>
  <c r="K56" i="2"/>
  <c r="L56" i="2"/>
  <c r="M56" i="2"/>
  <c r="N56" i="2"/>
  <c r="J57" i="2"/>
  <c r="K57" i="2"/>
  <c r="L57" i="2"/>
  <c r="M57" i="2"/>
  <c r="N57" i="2"/>
  <c r="J58" i="2"/>
  <c r="K58" i="2" s="1"/>
  <c r="L58" i="2"/>
  <c r="M58" i="2"/>
  <c r="N58" i="2"/>
  <c r="J59" i="2"/>
  <c r="K59" i="2" s="1"/>
  <c r="L59" i="2"/>
  <c r="M59" i="2"/>
  <c r="N59" i="2"/>
  <c r="J61" i="2"/>
  <c r="K61" i="2"/>
  <c r="L61" i="2"/>
  <c r="M61" i="2"/>
  <c r="N61" i="2"/>
  <c r="J62" i="2"/>
  <c r="K62" i="2" s="1"/>
  <c r="J2" i="2"/>
  <c r="O63" i="1"/>
  <c r="P63" i="1"/>
  <c r="Q63" i="1"/>
  <c r="R63" i="1"/>
  <c r="S63" i="1"/>
  <c r="T63" i="1"/>
  <c r="U63" i="1"/>
  <c r="V63" i="1"/>
  <c r="W63" i="1"/>
  <c r="X63" i="1"/>
  <c r="Y63" i="1"/>
  <c r="Z63" i="1"/>
  <c r="N63" i="1"/>
  <c r="N15" i="2" l="1"/>
  <c r="M15" i="2"/>
  <c r="L15" i="2"/>
  <c r="N3" i="2"/>
  <c r="L3" i="2"/>
  <c r="M62" i="2"/>
  <c r="N62" i="2"/>
  <c r="L62" i="2"/>
  <c r="L14" i="2"/>
  <c r="N14" i="2"/>
  <c r="M17" i="2"/>
  <c r="J63" i="2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2" i="1"/>
  <c r="Z57" i="1" l="1"/>
  <c r="Z58" i="1"/>
  <c r="Z56" i="1"/>
  <c r="Z55" i="1"/>
  <c r="N14" i="1"/>
  <c r="Z2" i="1" l="1"/>
  <c r="K2" i="2" l="1"/>
  <c r="X3" i="1"/>
  <c r="Y3" i="1"/>
  <c r="Y4" i="1"/>
  <c r="X5" i="1"/>
  <c r="Y5" i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Y14" i="1"/>
  <c r="X15" i="1"/>
  <c r="Y15" i="1"/>
  <c r="X16" i="1"/>
  <c r="Y16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Y52" i="1"/>
  <c r="X53" i="1"/>
  <c r="Y53" i="1"/>
  <c r="Y2" i="1"/>
  <c r="X2" i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2" i="1"/>
  <c r="M2" i="2" l="1"/>
  <c r="N2" i="2"/>
  <c r="Z5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2" i="1"/>
  <c r="L2" i="2" l="1"/>
  <c r="Z7" i="1"/>
  <c r="P53" i="1"/>
  <c r="N53" i="1" s="1"/>
  <c r="P50" i="1"/>
  <c r="N50" i="1" s="1"/>
  <c r="P51" i="1"/>
  <c r="N51" i="1" s="1"/>
  <c r="P52" i="1"/>
  <c r="N52" i="1" s="1"/>
  <c r="S7" i="1"/>
  <c r="P31" i="1"/>
  <c r="N31" i="1" s="1"/>
  <c r="P32" i="1"/>
  <c r="N32" i="1" s="1"/>
  <c r="P33" i="1"/>
  <c r="N33" i="1" s="1"/>
  <c r="P34" i="1"/>
  <c r="N34" i="1" s="1"/>
  <c r="P35" i="1"/>
  <c r="N35" i="1" s="1"/>
  <c r="P36" i="1"/>
  <c r="N36" i="1" s="1"/>
  <c r="P37" i="1"/>
  <c r="N37" i="1" s="1"/>
  <c r="P39" i="1"/>
  <c r="N39" i="1" s="1"/>
  <c r="P40" i="1"/>
  <c r="N40" i="1" s="1"/>
  <c r="P41" i="1"/>
  <c r="N41" i="1" s="1"/>
  <c r="P42" i="1"/>
  <c r="N42" i="1" s="1"/>
  <c r="P43" i="1"/>
  <c r="N43" i="1" s="1"/>
  <c r="P44" i="1"/>
  <c r="N44" i="1" s="1"/>
  <c r="P45" i="1"/>
  <c r="N45" i="1" s="1"/>
  <c r="P46" i="1"/>
  <c r="N46" i="1" s="1"/>
  <c r="P47" i="1"/>
  <c r="N47" i="1" s="1"/>
  <c r="P48" i="1"/>
  <c r="N48" i="1" s="1"/>
  <c r="P38" i="1"/>
  <c r="N38" i="1" s="1"/>
  <c r="P49" i="1"/>
  <c r="N49" i="1" s="1"/>
  <c r="P3" i="1"/>
  <c r="N3" i="1" s="1"/>
  <c r="P5" i="1"/>
  <c r="N5" i="1" s="1"/>
  <c r="P6" i="1"/>
  <c r="N6" i="1" s="1"/>
  <c r="P7" i="1"/>
  <c r="P8" i="1"/>
  <c r="N8" i="1" s="1"/>
  <c r="P9" i="1"/>
  <c r="N9" i="1" s="1"/>
  <c r="P10" i="1"/>
  <c r="N10" i="1" s="1"/>
  <c r="P11" i="1"/>
  <c r="N11" i="1" s="1"/>
  <c r="P12" i="1"/>
  <c r="N12" i="1" s="1"/>
  <c r="P13" i="1"/>
  <c r="N13" i="1" s="1"/>
  <c r="P14" i="1"/>
  <c r="P15" i="1"/>
  <c r="N15" i="1" s="1"/>
  <c r="P16" i="1"/>
  <c r="N16" i="1" s="1"/>
  <c r="P17" i="1"/>
  <c r="N17" i="1" s="1"/>
  <c r="P18" i="1"/>
  <c r="N18" i="1" s="1"/>
  <c r="P19" i="1"/>
  <c r="N19" i="1" s="1"/>
  <c r="P20" i="1"/>
  <c r="N20" i="1" s="1"/>
  <c r="P21" i="1"/>
  <c r="N21" i="1" s="1"/>
  <c r="P22" i="1"/>
  <c r="N22" i="1" s="1"/>
  <c r="P23" i="1"/>
  <c r="N23" i="1" s="1"/>
  <c r="P24" i="1"/>
  <c r="N24" i="1" s="1"/>
  <c r="P25" i="1"/>
  <c r="N25" i="1" s="1"/>
  <c r="P26" i="1"/>
  <c r="N26" i="1" s="1"/>
  <c r="P27" i="1"/>
  <c r="N27" i="1" s="1"/>
  <c r="P28" i="1"/>
  <c r="N28" i="1" s="1"/>
  <c r="P29" i="1"/>
  <c r="N29" i="1" s="1"/>
  <c r="P30" i="1"/>
  <c r="N30" i="1" s="1"/>
  <c r="S28" i="1" l="1"/>
  <c r="Z28" i="1"/>
  <c r="S20" i="1"/>
  <c r="Z20" i="1"/>
  <c r="S12" i="1"/>
  <c r="Z12" i="1"/>
  <c r="S8" i="1"/>
  <c r="Z8" i="1"/>
  <c r="S3" i="1"/>
  <c r="Z3" i="1"/>
  <c r="S48" i="1"/>
  <c r="Z48" i="1"/>
  <c r="S44" i="1"/>
  <c r="Z44" i="1"/>
  <c r="S40" i="1"/>
  <c r="Z40" i="1"/>
  <c r="S37" i="1"/>
  <c r="Z37" i="1"/>
  <c r="S33" i="1"/>
  <c r="Z33" i="1"/>
  <c r="S52" i="1"/>
  <c r="Z52" i="1"/>
  <c r="S27" i="1"/>
  <c r="Z27" i="1"/>
  <c r="S23" i="1"/>
  <c r="Z23" i="1"/>
  <c r="S19" i="1"/>
  <c r="Z19" i="1"/>
  <c r="S15" i="1"/>
  <c r="Z15" i="1"/>
  <c r="S11" i="1"/>
  <c r="Z11" i="1"/>
  <c r="S47" i="1"/>
  <c r="Z47" i="1"/>
  <c r="S43" i="1"/>
  <c r="Z43" i="1"/>
  <c r="S39" i="1"/>
  <c r="Z39" i="1"/>
  <c r="S36" i="1"/>
  <c r="Z36" i="1"/>
  <c r="S32" i="1"/>
  <c r="Z32" i="1"/>
  <c r="S51" i="1"/>
  <c r="Z51" i="1"/>
  <c r="S30" i="1"/>
  <c r="Z30" i="1"/>
  <c r="S26" i="1"/>
  <c r="Z26" i="1"/>
  <c r="S22" i="1"/>
  <c r="Z22" i="1"/>
  <c r="S18" i="1"/>
  <c r="Z18" i="1"/>
  <c r="S14" i="1"/>
  <c r="Z14" i="1"/>
  <c r="S10" i="1"/>
  <c r="Z10" i="1"/>
  <c r="S6" i="1"/>
  <c r="Z6" i="1"/>
  <c r="S49" i="1"/>
  <c r="Z49" i="1"/>
  <c r="S46" i="1"/>
  <c r="Z46" i="1"/>
  <c r="S42" i="1"/>
  <c r="Z42" i="1"/>
  <c r="S35" i="1"/>
  <c r="Z35" i="1"/>
  <c r="S31" i="1"/>
  <c r="Z31" i="1"/>
  <c r="S50" i="1"/>
  <c r="Z50" i="1"/>
  <c r="S24" i="1"/>
  <c r="Z24" i="1"/>
  <c r="S16" i="1"/>
  <c r="Z16" i="1"/>
  <c r="S29" i="1"/>
  <c r="Z29" i="1"/>
  <c r="S25" i="1"/>
  <c r="Z25" i="1"/>
  <c r="S21" i="1"/>
  <c r="Z21" i="1"/>
  <c r="S17" i="1"/>
  <c r="Z17" i="1"/>
  <c r="S13" i="1"/>
  <c r="Z13" i="1"/>
  <c r="S9" i="1"/>
  <c r="Z9" i="1"/>
  <c r="S5" i="1"/>
  <c r="Z5" i="1"/>
  <c r="S38" i="1"/>
  <c r="Z38" i="1"/>
  <c r="S45" i="1"/>
  <c r="Z45" i="1"/>
  <c r="S41" i="1"/>
  <c r="Z41" i="1"/>
  <c r="S34" i="1"/>
  <c r="Z34" i="1"/>
  <c r="S53" i="1"/>
  <c r="Z53" i="1"/>
  <c r="Q4" i="1"/>
  <c r="P4" i="1" s="1"/>
  <c r="N4" i="1" s="1"/>
  <c r="Z4" i="1" s="1"/>
  <c r="F4" i="1"/>
  <c r="M63" i="2" l="1"/>
  <c r="K63" i="2"/>
  <c r="S4" i="1"/>
  <c r="P2" i="1"/>
  <c r="N2" i="1" s="1"/>
  <c r="N63" i="2" l="1"/>
  <c r="L63" i="2"/>
  <c r="S2" i="1"/>
</calcChain>
</file>

<file path=xl/sharedStrings.xml><?xml version="1.0" encoding="utf-8"?>
<sst xmlns="http://schemas.openxmlformats.org/spreadsheetml/2006/main" count="425" uniqueCount="138">
  <si>
    <t>Наименование дисциплины</t>
  </si>
  <si>
    <t>курс</t>
  </si>
  <si>
    <t>семестр</t>
  </si>
  <si>
    <t>з.е.</t>
  </si>
  <si>
    <t>часы</t>
  </si>
  <si>
    <t>кафедра</t>
  </si>
  <si>
    <t>Экза мен</t>
  </si>
  <si>
    <t>Зачет</t>
  </si>
  <si>
    <t>Зачет с оц.</t>
  </si>
  <si>
    <t>КП</t>
  </si>
  <si>
    <t>КР</t>
  </si>
  <si>
    <t>Контр.</t>
  </si>
  <si>
    <t>РГР</t>
  </si>
  <si>
    <t>СРС</t>
  </si>
  <si>
    <t>лекций</t>
  </si>
  <si>
    <t>практ</t>
  </si>
  <si>
    <t>лабор</t>
  </si>
  <si>
    <t>Элективные курсы по физической культуре 1.Прикладная физическая культура 2.Спортивные и подвижные игры 3.Фитнес-культура</t>
  </si>
  <si>
    <t>ИА</t>
  </si>
  <si>
    <t>ФК</t>
  </si>
  <si>
    <t>ИЯ</t>
  </si>
  <si>
    <t>БЖ</t>
  </si>
  <si>
    <t>ФВ</t>
  </si>
  <si>
    <t>ПЧП</t>
  </si>
  <si>
    <t>ЭФБУ</t>
  </si>
  <si>
    <t>ВМ</t>
  </si>
  <si>
    <t>ОФ</t>
  </si>
  <si>
    <t>1, 2, 3, 4</t>
  </si>
  <si>
    <t>1, 2</t>
  </si>
  <si>
    <t>Кафедра</t>
  </si>
  <si>
    <t>Экзамен</t>
  </si>
  <si>
    <t>Зачет с оценкой</t>
  </si>
  <si>
    <t>Контрольная работа</t>
  </si>
  <si>
    <t>Контроль</t>
  </si>
  <si>
    <t>семинарского типа</t>
  </si>
  <si>
    <t>аудиторные часы</t>
  </si>
  <si>
    <t>Зачет Зачет Зачет</t>
  </si>
  <si>
    <t>Контрольная работа Контрольная работа Контрольная работа Контрольная работа</t>
  </si>
  <si>
    <t>История (история России, всеобщая история)</t>
  </si>
  <si>
    <t>Философия</t>
  </si>
  <si>
    <t>Иностранный язык</t>
  </si>
  <si>
    <t>Безопасность жизнедеятельности</t>
  </si>
  <si>
    <t>Физическая культура и спорт</t>
  </si>
  <si>
    <t>Введение в профессиональную деятельность</t>
  </si>
  <si>
    <t>Культурология</t>
  </si>
  <si>
    <t>Русский язык и культура речи</t>
  </si>
  <si>
    <t>Правоведение</t>
  </si>
  <si>
    <t>Экономика</t>
  </si>
  <si>
    <t>Математика</t>
  </si>
  <si>
    <t>Экологическая безопасность</t>
  </si>
  <si>
    <t xml:space="preserve">Информационные технологии </t>
  </si>
  <si>
    <t>МОПЭВМ</t>
  </si>
  <si>
    <t>ППСР</t>
  </si>
  <si>
    <t>СТД</t>
  </si>
  <si>
    <t>Основы социологии и политологии</t>
  </si>
  <si>
    <t>География</t>
  </si>
  <si>
    <t>Контрольная работа Контрольная работа</t>
  </si>
  <si>
    <t>Второй иностранный язык (китайский)</t>
  </si>
  <si>
    <t>ЛМК</t>
  </si>
  <si>
    <t>1,2,3,4</t>
  </si>
  <si>
    <t xml:space="preserve">Зачет Зачет Зачет </t>
  </si>
  <si>
    <t>Концепции современного естествознания</t>
  </si>
  <si>
    <t>Спецкурс "Организатор туристических услуг"</t>
  </si>
  <si>
    <t>Правовое регулирование в туризме</t>
  </si>
  <si>
    <t>Объекты санаторно-курортного лечения и отдыха</t>
  </si>
  <si>
    <t>Информационные системы в туризме</t>
  </si>
  <si>
    <t>Информационные технологии в туризме</t>
  </si>
  <si>
    <t>Туроперейтинг</t>
  </si>
  <si>
    <t>Маркетинг в туристской индустрии</t>
  </si>
  <si>
    <t>Технология и организация экскурсионных услуг в России</t>
  </si>
  <si>
    <t>Международный и внутренний туризм</t>
  </si>
  <si>
    <t>Стандартизация, сертификация и лицензирование в туристской индустрии</t>
  </si>
  <si>
    <t>Исследование рынка и потребностей в туризме</t>
  </si>
  <si>
    <t>Реклама в туризме</t>
  </si>
  <si>
    <t>Технологии продаж туристского продукта</t>
  </si>
  <si>
    <t>Стратегическое планирование в туризме</t>
  </si>
  <si>
    <t>Управление рисками в туризме</t>
  </si>
  <si>
    <t>Электронная коммерция в туризме</t>
  </si>
  <si>
    <t>Управление конкурентоспособностью туристских услуг</t>
  </si>
  <si>
    <t>Основы предпринимательства в туризме</t>
  </si>
  <si>
    <t>Дисциплины по выбору Б1.О.ДВ.01</t>
  </si>
  <si>
    <t>Дисциплины по выбору Б1.О.ДВ.02</t>
  </si>
  <si>
    <t>Курсовая работа</t>
  </si>
  <si>
    <t>2,3,4,5,6,7</t>
  </si>
  <si>
    <t>Зачет Зачет Зачет Зачет Зачет Зачет</t>
  </si>
  <si>
    <t>Курортология</t>
  </si>
  <si>
    <t>Экономика туристской отрасли</t>
  </si>
  <si>
    <t>Поведение потребителя</t>
  </si>
  <si>
    <t>Организация туристской деятельности</t>
  </si>
  <si>
    <t>Процессное управление в туризме</t>
  </si>
  <si>
    <t>Статистика</t>
  </si>
  <si>
    <t>Практикум по культуре речевого общения английского языка</t>
  </si>
  <si>
    <t>Транспортное обеспечение в туризме</t>
  </si>
  <si>
    <t>Организация обслуживания</t>
  </si>
  <si>
    <t>Бизнес-планирование в туризме</t>
  </si>
  <si>
    <t>Туристско-рекреационное проектирование</t>
  </si>
  <si>
    <t>Зачет Зачет</t>
  </si>
  <si>
    <t xml:space="preserve">Контрольная работа Контрольная работа Контрольная работа </t>
  </si>
  <si>
    <t>Теория и практика успешной коммуникации // Социально-психологические аспекты инклюзивного образования</t>
  </si>
  <si>
    <t>Ценообразование в туризме // Стратегии ценообразования в туризме</t>
  </si>
  <si>
    <t>Технология и организация гостиничных услуг и услуг питания // Гостиничный и ресторанный сервис</t>
  </si>
  <si>
    <t>Контактные часы</t>
  </si>
  <si>
    <t>КонЧас КП 3</t>
  </si>
  <si>
    <t>КонЧас КР 1</t>
  </si>
  <si>
    <t>Учебная практика (ознакомительная практика)</t>
  </si>
  <si>
    <t>Производственная практика (сервисная практика), 4 семестр</t>
  </si>
  <si>
    <t>Производственная практика (организационно-управленческая практика), 6  семестр</t>
  </si>
  <si>
    <t>Производственная практика (проектно-технологическая практика), 8 семестр</t>
  </si>
  <si>
    <t>Производственная практика (преддипломная практика)</t>
  </si>
  <si>
    <t>Подготовка к сдаче и сдача государственного экзамена</t>
  </si>
  <si>
    <t>Выполнение и защита выпускной квалификационной работы</t>
  </si>
  <si>
    <t>Педаг.работник или лицо, привлекаемое к реализации ОП на иных условиях</t>
  </si>
  <si>
    <t>Руков. и\или работник иных организаций, соотв. профессион. деят., стаж не менее 3 лет</t>
  </si>
  <si>
    <t>Наличие ученой степени и / или ученого звания</t>
  </si>
  <si>
    <t>Проведение научной, учебно-методической и /или практической работы соотв. профилю дисциплины</t>
  </si>
  <si>
    <t>Объем учебной нагрузки на ставку</t>
  </si>
  <si>
    <t>Доля ставки</t>
  </si>
  <si>
    <t>Доля ПРОФИЛЬ</t>
  </si>
  <si>
    <t>Доля ПРАКТИК</t>
  </si>
  <si>
    <t>Доля СТЕПЕНЬ</t>
  </si>
  <si>
    <t>Петрунина Ж.В.</t>
  </si>
  <si>
    <t>Да</t>
  </si>
  <si>
    <t>Нет</t>
  </si>
  <si>
    <t>Новиков Д.В.</t>
  </si>
  <si>
    <t>Младова</t>
  </si>
  <si>
    <t>Мартынкова</t>
  </si>
  <si>
    <t>Никифорова</t>
  </si>
  <si>
    <t>Иваньков</t>
  </si>
  <si>
    <t>Костюрина</t>
  </si>
  <si>
    <t>Кукушкин</t>
  </si>
  <si>
    <t>Дегтярева</t>
  </si>
  <si>
    <t>По ОПОП</t>
  </si>
  <si>
    <t>По ФГОС ВО 3++</t>
  </si>
  <si>
    <t>Липовка</t>
  </si>
  <si>
    <t>Когай</t>
  </si>
  <si>
    <t>КонЧас Экз 1+0,2</t>
  </si>
  <si>
    <t>КонЧас Контр 0,1</t>
  </si>
  <si>
    <t>КонЧас РГР 0,01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</si>
</sst>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5" fillId="2" borderId="1" xfId="0" applyFont="1" applyFill="1" applyBorder="1" applyAlignment="1">
      <alignment vertical="center" wrapText="1"/>
    </xf>
    <xf numFmtId="49" fontId="6" fillId="2" borderId="1" xfId="2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vertical="center" wrapText="1"/>
    </xf>
    <xf numFmtId="49" fontId="6" fillId="2" borderId="1" xfId="3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49" fontId="6" fillId="2" borderId="1" xfId="2" applyNumberFormat="1" applyFont="1" applyFill="1" applyBorder="1" applyAlignment="1" applyProtection="1">
      <alignment horizontal="left" vertical="center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right"/>
    </xf>
    <xf numFmtId="49" fontId="7" fillId="2" borderId="1" xfId="3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wrapText="1"/>
    </xf>
    <xf numFmtId="49" fontId="6" fillId="2" borderId="1" xfId="3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 applyProtection="1">
      <alignment horizontal="right" vertical="center" wrapText="1"/>
    </xf>
    <xf numFmtId="2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horizontal="right"/>
    </xf>
    <xf numFmtId="9" fontId="9" fillId="2" borderId="1" xfId="4" applyFont="1" applyFill="1" applyBorder="1"/>
    <xf numFmtId="9" fontId="10" fillId="2" borderId="1" xfId="4" applyFont="1" applyFill="1" applyBorder="1"/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164" fontId="5" fillId="4" borderId="0" xfId="0" applyNumberFormat="1" applyFont="1" applyFill="1"/>
    <xf numFmtId="9" fontId="10" fillId="4" borderId="1" xfId="4" applyFont="1" applyFill="1" applyBorder="1"/>
    <xf numFmtId="9" fontId="9" fillId="4" borderId="1" xfId="4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49" fontId="6" fillId="2" borderId="2" xfId="2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/>
    <xf numFmtId="49" fontId="6" fillId="2" borderId="4" xfId="2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/>
    <xf numFmtId="49" fontId="6" fillId="2" borderId="6" xfId="2" applyNumberFormat="1" applyFont="1" applyFill="1" applyBorder="1" applyAlignment="1" applyProtection="1">
      <alignment horizontal="center" vertical="center" wrapText="1"/>
    </xf>
    <xf numFmtId="49" fontId="6" fillId="2" borderId="7" xfId="2" applyNumberFormat="1" applyFont="1" applyFill="1" applyBorder="1" applyAlignment="1" applyProtection="1">
      <alignment horizontal="center" vertical="center" wrapText="1"/>
    </xf>
    <xf numFmtId="49" fontId="6" fillId="2" borderId="8" xfId="2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49" fontId="6" fillId="2" borderId="3" xfId="3" applyNumberFormat="1" applyFont="1" applyFill="1" applyBorder="1" applyAlignment="1" applyProtection="1">
      <alignment horizontal="left" vertical="center" wrapText="1"/>
    </xf>
    <xf numFmtId="49" fontId="6" fillId="2" borderId="5" xfId="3" applyNumberFormat="1" applyFont="1" applyFill="1" applyBorder="1" applyAlignment="1" applyProtection="1">
      <alignment horizontal="left" vertical="center" wrapText="1"/>
    </xf>
    <xf numFmtId="49" fontId="6" fillId="2" borderId="4" xfId="3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zoomScale="70" zoomScaleNormal="70" workbookViewId="0">
      <pane ySplit="1" topLeftCell="A50" activePane="bottomLeft" state="frozen"/>
      <selection activeCell="B1" sqref="B1"/>
      <selection pane="bottomLeft" activeCell="M67" sqref="M67"/>
    </sheetView>
  </sheetViews>
  <sheetFormatPr defaultRowHeight="15" x14ac:dyDescent="0.25"/>
  <cols>
    <col min="1" max="1" width="19.5703125" style="8" customWidth="1"/>
    <col min="2" max="2" width="8.7109375" style="8" bestFit="1" customWidth="1"/>
    <col min="3" max="5" width="9.140625" style="8"/>
    <col min="6" max="6" width="9.140625" style="11"/>
    <col min="7" max="8" width="9.140625" style="8"/>
    <col min="9" max="9" width="9.140625" style="11"/>
    <col min="10" max="10" width="9.140625" style="8"/>
    <col min="11" max="11" width="10.140625" style="8" bestFit="1" customWidth="1"/>
    <col min="12" max="12" width="13.140625" style="11" customWidth="1"/>
    <col min="13" max="18" width="9.140625" style="8"/>
    <col min="19" max="20" width="0" style="8" hidden="1" customWidth="1"/>
    <col min="21" max="16384" width="9.140625" style="8"/>
  </cols>
  <sheetData>
    <row r="1" spans="1:26" s="3" customFormat="1" ht="45" x14ac:dyDescent="0.2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6" t="s">
        <v>12</v>
      </c>
      <c r="N1" s="40" t="s">
        <v>35</v>
      </c>
      <c r="O1" s="41" t="s">
        <v>14</v>
      </c>
      <c r="P1" s="41" t="s">
        <v>34</v>
      </c>
      <c r="Q1" s="41" t="s">
        <v>15</v>
      </c>
      <c r="R1" s="42" t="s">
        <v>16</v>
      </c>
      <c r="S1" s="38" t="s">
        <v>13</v>
      </c>
      <c r="T1" s="1" t="s">
        <v>33</v>
      </c>
      <c r="U1" s="1" t="s">
        <v>135</v>
      </c>
      <c r="V1" s="1" t="s">
        <v>102</v>
      </c>
      <c r="W1" s="1" t="s">
        <v>103</v>
      </c>
      <c r="X1" s="1" t="s">
        <v>136</v>
      </c>
      <c r="Y1" s="1" t="s">
        <v>137</v>
      </c>
      <c r="Z1" s="1" t="s">
        <v>101</v>
      </c>
    </row>
    <row r="2" spans="1:26" ht="45" x14ac:dyDescent="0.25">
      <c r="A2" s="4" t="s">
        <v>38</v>
      </c>
      <c r="B2" s="4" t="s">
        <v>18</v>
      </c>
      <c r="C2" s="5">
        <v>1</v>
      </c>
      <c r="D2" s="5">
        <v>1</v>
      </c>
      <c r="E2" s="5">
        <v>4</v>
      </c>
      <c r="F2" s="6">
        <v>144</v>
      </c>
      <c r="G2" s="5" t="s">
        <v>30</v>
      </c>
      <c r="H2" s="5"/>
      <c r="I2" s="6"/>
      <c r="J2" s="5"/>
      <c r="K2" s="5"/>
      <c r="L2" s="7" t="s">
        <v>32</v>
      </c>
      <c r="M2" s="37"/>
      <c r="N2" s="43">
        <f>O2+P2</f>
        <v>50</v>
      </c>
      <c r="O2" s="5">
        <v>16</v>
      </c>
      <c r="P2" s="5">
        <f>Q2+R2</f>
        <v>34</v>
      </c>
      <c r="Q2" s="5">
        <v>34</v>
      </c>
      <c r="R2" s="44"/>
      <c r="S2" s="39">
        <f t="shared" ref="S2:S33" si="0">F2-N2-T2</f>
        <v>58</v>
      </c>
      <c r="T2" s="5">
        <v>36</v>
      </c>
      <c r="U2" s="5">
        <f>IF(G2="Экзамен",1.2,0)</f>
        <v>1.2</v>
      </c>
      <c r="V2" s="5">
        <f>IF(J2="Курсовой проект",3,0)</f>
        <v>0</v>
      </c>
      <c r="W2" s="5">
        <f>IF(K2="Курсовая работа",1,0)</f>
        <v>0</v>
      </c>
      <c r="X2" s="5">
        <f>IF(L2="Контрольная работа",0.1,0)</f>
        <v>0.1</v>
      </c>
      <c r="Y2" s="5">
        <f>IF(M2="РГР",0.1,0)</f>
        <v>0</v>
      </c>
      <c r="Z2" s="5">
        <f>N2+U2+V2+W2+X2+Y2</f>
        <v>51.300000000000004</v>
      </c>
    </row>
    <row r="3" spans="1:26" ht="30" x14ac:dyDescent="0.25">
      <c r="A3" s="4" t="s">
        <v>39</v>
      </c>
      <c r="B3" s="4" t="s">
        <v>19</v>
      </c>
      <c r="C3" s="5">
        <v>2</v>
      </c>
      <c r="D3" s="5">
        <v>4</v>
      </c>
      <c r="E3" s="5">
        <v>3</v>
      </c>
      <c r="F3" s="6">
        <v>108</v>
      </c>
      <c r="G3" s="5"/>
      <c r="H3" s="5"/>
      <c r="I3" s="7" t="s">
        <v>31</v>
      </c>
      <c r="J3" s="5"/>
      <c r="K3" s="5"/>
      <c r="L3" s="7" t="s">
        <v>32</v>
      </c>
      <c r="M3" s="37"/>
      <c r="N3" s="43">
        <f t="shared" ref="N3:N49" si="1">O3+P3</f>
        <v>32</v>
      </c>
      <c r="O3" s="5">
        <v>16</v>
      </c>
      <c r="P3" s="5">
        <f t="shared" ref="P3:P49" si="2">Q3+R3</f>
        <v>16</v>
      </c>
      <c r="Q3" s="5">
        <v>16</v>
      </c>
      <c r="R3" s="44"/>
      <c r="S3" s="39">
        <f t="shared" si="0"/>
        <v>76</v>
      </c>
      <c r="T3" s="5"/>
      <c r="U3" s="5">
        <f t="shared" ref="U3:U53" si="3">IF(G3="Экзамен",1.2,0)</f>
        <v>0</v>
      </c>
      <c r="V3" s="5">
        <f t="shared" ref="V3:V53" si="4">IF(J3="Курсовой проект",3,0)</f>
        <v>0</v>
      </c>
      <c r="W3" s="5">
        <f t="shared" ref="W3:W53" si="5">IF(K3="Курсовая работа",1,0)</f>
        <v>0</v>
      </c>
      <c r="X3" s="5">
        <f t="shared" ref="X3:X53" si="6">IF(L3="Контрольная работа",0.1,0)</f>
        <v>0.1</v>
      </c>
      <c r="Y3" s="5">
        <f t="shared" ref="Y3:Y53" si="7">IF(M3="РГР",0.1,0)</f>
        <v>0</v>
      </c>
      <c r="Z3" s="5">
        <f t="shared" ref="Z3:Z53" si="8">N3+U3+V3+W3+X3+Y3</f>
        <v>32.1</v>
      </c>
    </row>
    <row r="4" spans="1:26" ht="120" x14ac:dyDescent="0.25">
      <c r="A4" s="4" t="s">
        <v>40</v>
      </c>
      <c r="B4" s="4" t="s">
        <v>20</v>
      </c>
      <c r="C4" s="9" t="s">
        <v>28</v>
      </c>
      <c r="D4" s="5" t="s">
        <v>27</v>
      </c>
      <c r="E4" s="5">
        <v>9</v>
      </c>
      <c r="F4" s="6">
        <f>E4*36</f>
        <v>324</v>
      </c>
      <c r="G4" s="5" t="s">
        <v>30</v>
      </c>
      <c r="H4" s="7" t="s">
        <v>36</v>
      </c>
      <c r="I4" s="6"/>
      <c r="J4" s="5"/>
      <c r="K4" s="5"/>
      <c r="L4" s="7" t="s">
        <v>37</v>
      </c>
      <c r="M4" s="37"/>
      <c r="N4" s="43">
        <f t="shared" si="1"/>
        <v>136</v>
      </c>
      <c r="O4" s="5"/>
      <c r="P4" s="5">
        <f t="shared" si="2"/>
        <v>136</v>
      </c>
      <c r="Q4" s="5">
        <f>4*34</f>
        <v>136</v>
      </c>
      <c r="R4" s="44"/>
      <c r="S4" s="39">
        <f t="shared" si="0"/>
        <v>152</v>
      </c>
      <c r="T4" s="5">
        <v>36</v>
      </c>
      <c r="U4" s="5">
        <f t="shared" si="3"/>
        <v>1.2</v>
      </c>
      <c r="V4" s="5">
        <f t="shared" si="4"/>
        <v>0</v>
      </c>
      <c r="W4" s="5">
        <f t="shared" si="5"/>
        <v>0</v>
      </c>
      <c r="X4" s="5">
        <v>0.4</v>
      </c>
      <c r="Y4" s="5">
        <f t="shared" si="7"/>
        <v>0</v>
      </c>
      <c r="Z4" s="5">
        <f t="shared" si="8"/>
        <v>137.6</v>
      </c>
    </row>
    <row r="5" spans="1:26" ht="30" x14ac:dyDescent="0.25">
      <c r="A5" s="4" t="s">
        <v>41</v>
      </c>
      <c r="B5" s="4" t="s">
        <v>21</v>
      </c>
      <c r="C5" s="5">
        <v>3</v>
      </c>
      <c r="D5" s="5">
        <v>5</v>
      </c>
      <c r="E5" s="5">
        <v>3</v>
      </c>
      <c r="F5" s="6">
        <v>108</v>
      </c>
      <c r="G5" s="5"/>
      <c r="H5" s="5"/>
      <c r="I5" s="7" t="s">
        <v>31</v>
      </c>
      <c r="J5" s="5"/>
      <c r="K5" s="5"/>
      <c r="L5" s="7" t="s">
        <v>32</v>
      </c>
      <c r="M5" s="37"/>
      <c r="N5" s="43">
        <f t="shared" si="1"/>
        <v>32</v>
      </c>
      <c r="O5" s="5">
        <v>16</v>
      </c>
      <c r="P5" s="5">
        <f t="shared" si="2"/>
        <v>16</v>
      </c>
      <c r="Q5" s="5">
        <v>16</v>
      </c>
      <c r="R5" s="44"/>
      <c r="S5" s="39">
        <f t="shared" si="0"/>
        <v>76</v>
      </c>
      <c r="T5" s="5"/>
      <c r="U5" s="5">
        <f t="shared" si="3"/>
        <v>0</v>
      </c>
      <c r="V5" s="5">
        <f t="shared" si="4"/>
        <v>0</v>
      </c>
      <c r="W5" s="5">
        <f t="shared" si="5"/>
        <v>0</v>
      </c>
      <c r="X5" s="5">
        <f t="shared" si="6"/>
        <v>0.1</v>
      </c>
      <c r="Y5" s="5">
        <f t="shared" si="7"/>
        <v>0</v>
      </c>
      <c r="Z5" s="5">
        <f t="shared" si="8"/>
        <v>32.1</v>
      </c>
    </row>
    <row r="6" spans="1:26" ht="30" x14ac:dyDescent="0.25">
      <c r="A6" s="4" t="s">
        <v>42</v>
      </c>
      <c r="B6" s="4" t="s">
        <v>22</v>
      </c>
      <c r="C6" s="5">
        <v>1</v>
      </c>
      <c r="D6" s="5">
        <v>1</v>
      </c>
      <c r="E6" s="5">
        <v>2</v>
      </c>
      <c r="F6" s="6">
        <v>72</v>
      </c>
      <c r="G6" s="5"/>
      <c r="H6" s="5" t="s">
        <v>7</v>
      </c>
      <c r="I6" s="6"/>
      <c r="J6" s="5"/>
      <c r="K6" s="5"/>
      <c r="L6" s="6"/>
      <c r="M6" s="37"/>
      <c r="N6" s="43">
        <f t="shared" si="1"/>
        <v>66</v>
      </c>
      <c r="O6" s="5">
        <v>16</v>
      </c>
      <c r="P6" s="5">
        <f t="shared" si="2"/>
        <v>50</v>
      </c>
      <c r="Q6" s="5">
        <v>50</v>
      </c>
      <c r="R6" s="44"/>
      <c r="S6" s="39">
        <f t="shared" si="0"/>
        <v>6</v>
      </c>
      <c r="T6" s="5"/>
      <c r="U6" s="5">
        <f t="shared" si="3"/>
        <v>0</v>
      </c>
      <c r="V6" s="5">
        <f t="shared" si="4"/>
        <v>0</v>
      </c>
      <c r="W6" s="5">
        <f t="shared" si="5"/>
        <v>0</v>
      </c>
      <c r="X6" s="5">
        <f t="shared" si="6"/>
        <v>0</v>
      </c>
      <c r="Y6" s="5">
        <f t="shared" si="7"/>
        <v>0</v>
      </c>
      <c r="Z6" s="5">
        <f t="shared" si="8"/>
        <v>66</v>
      </c>
    </row>
    <row r="7" spans="1:26" ht="30" x14ac:dyDescent="0.25">
      <c r="A7" s="4" t="s">
        <v>49</v>
      </c>
      <c r="B7" s="4" t="s">
        <v>21</v>
      </c>
      <c r="C7" s="5">
        <v>1</v>
      </c>
      <c r="D7" s="5">
        <v>1</v>
      </c>
      <c r="E7" s="5">
        <v>2</v>
      </c>
      <c r="F7" s="6">
        <v>72</v>
      </c>
      <c r="G7" s="5"/>
      <c r="H7" s="5" t="s">
        <v>7</v>
      </c>
      <c r="I7" s="6"/>
      <c r="J7" s="5"/>
      <c r="K7" s="5"/>
      <c r="L7" s="6" t="s">
        <v>32</v>
      </c>
      <c r="M7" s="37"/>
      <c r="N7" s="43">
        <v>16</v>
      </c>
      <c r="O7" s="5">
        <v>16</v>
      </c>
      <c r="P7" s="5">
        <f t="shared" si="2"/>
        <v>16</v>
      </c>
      <c r="Q7" s="5">
        <v>16</v>
      </c>
      <c r="R7" s="44"/>
      <c r="S7" s="39">
        <f t="shared" si="0"/>
        <v>56</v>
      </c>
      <c r="T7" s="5"/>
      <c r="U7" s="5">
        <f t="shared" si="3"/>
        <v>0</v>
      </c>
      <c r="V7" s="5">
        <f t="shared" si="4"/>
        <v>0</v>
      </c>
      <c r="W7" s="5">
        <f t="shared" si="5"/>
        <v>0</v>
      </c>
      <c r="X7" s="5">
        <f t="shared" si="6"/>
        <v>0.1</v>
      </c>
      <c r="Y7" s="5">
        <f t="shared" si="7"/>
        <v>0</v>
      </c>
      <c r="Z7" s="5">
        <f t="shared" si="8"/>
        <v>16.100000000000001</v>
      </c>
    </row>
    <row r="8" spans="1:26" ht="30" x14ac:dyDescent="0.25">
      <c r="A8" s="4" t="s">
        <v>44</v>
      </c>
      <c r="B8" s="4" t="s">
        <v>19</v>
      </c>
      <c r="C8" s="5">
        <v>1</v>
      </c>
      <c r="D8" s="5">
        <v>2</v>
      </c>
      <c r="E8" s="5">
        <v>2</v>
      </c>
      <c r="F8" s="6">
        <v>72</v>
      </c>
      <c r="G8" s="5"/>
      <c r="H8" s="5" t="s">
        <v>7</v>
      </c>
      <c r="I8" s="6"/>
      <c r="J8" s="5"/>
      <c r="K8" s="5"/>
      <c r="L8" s="6" t="s">
        <v>32</v>
      </c>
      <c r="M8" s="37"/>
      <c r="N8" s="43">
        <f t="shared" si="1"/>
        <v>32</v>
      </c>
      <c r="O8" s="5">
        <v>16</v>
      </c>
      <c r="P8" s="5">
        <f t="shared" si="2"/>
        <v>16</v>
      </c>
      <c r="Q8" s="5">
        <v>16</v>
      </c>
      <c r="R8" s="44"/>
      <c r="S8" s="39">
        <f t="shared" si="0"/>
        <v>40</v>
      </c>
      <c r="T8" s="5"/>
      <c r="U8" s="5">
        <f t="shared" si="3"/>
        <v>0</v>
      </c>
      <c r="V8" s="5">
        <f t="shared" si="4"/>
        <v>0</v>
      </c>
      <c r="W8" s="5">
        <f t="shared" si="5"/>
        <v>0</v>
      </c>
      <c r="X8" s="5">
        <f t="shared" si="6"/>
        <v>0.1</v>
      </c>
      <c r="Y8" s="5">
        <f t="shared" si="7"/>
        <v>0</v>
      </c>
      <c r="Z8" s="5">
        <f t="shared" si="8"/>
        <v>32.1</v>
      </c>
    </row>
    <row r="9" spans="1:26" ht="30" x14ac:dyDescent="0.25">
      <c r="A9" s="4" t="s">
        <v>45</v>
      </c>
      <c r="B9" s="4" t="s">
        <v>19</v>
      </c>
      <c r="C9" s="5">
        <v>1</v>
      </c>
      <c r="D9" s="5">
        <v>1</v>
      </c>
      <c r="E9" s="5">
        <v>2</v>
      </c>
      <c r="F9" s="6">
        <v>72</v>
      </c>
      <c r="G9" s="5"/>
      <c r="H9" s="5" t="s">
        <v>7</v>
      </c>
      <c r="I9" s="6"/>
      <c r="J9" s="5"/>
      <c r="K9" s="5"/>
      <c r="L9" s="6" t="s">
        <v>32</v>
      </c>
      <c r="M9" s="37"/>
      <c r="N9" s="43">
        <f t="shared" si="1"/>
        <v>32</v>
      </c>
      <c r="O9" s="5">
        <v>16</v>
      </c>
      <c r="P9" s="5">
        <f t="shared" si="2"/>
        <v>16</v>
      </c>
      <c r="Q9" s="5">
        <v>16</v>
      </c>
      <c r="R9" s="44"/>
      <c r="S9" s="39">
        <f t="shared" si="0"/>
        <v>40</v>
      </c>
      <c r="T9" s="5"/>
      <c r="U9" s="5">
        <f t="shared" si="3"/>
        <v>0</v>
      </c>
      <c r="V9" s="5">
        <f t="shared" si="4"/>
        <v>0</v>
      </c>
      <c r="W9" s="5">
        <f t="shared" si="5"/>
        <v>0</v>
      </c>
      <c r="X9" s="5">
        <f t="shared" si="6"/>
        <v>0.1</v>
      </c>
      <c r="Y9" s="5">
        <f t="shared" si="7"/>
        <v>0</v>
      </c>
      <c r="Z9" s="5">
        <f t="shared" si="8"/>
        <v>32.1</v>
      </c>
    </row>
    <row r="10" spans="1:26" ht="30" x14ac:dyDescent="0.25">
      <c r="A10" s="4" t="s">
        <v>46</v>
      </c>
      <c r="B10" s="4" t="s">
        <v>23</v>
      </c>
      <c r="C10" s="5">
        <v>1</v>
      </c>
      <c r="D10" s="5">
        <v>2</v>
      </c>
      <c r="E10" s="5">
        <v>3</v>
      </c>
      <c r="F10" s="6">
        <v>108</v>
      </c>
      <c r="G10" s="5"/>
      <c r="H10" s="5" t="s">
        <v>7</v>
      </c>
      <c r="I10" s="6"/>
      <c r="J10" s="5"/>
      <c r="K10" s="5"/>
      <c r="L10" s="6" t="s">
        <v>32</v>
      </c>
      <c r="M10" s="37"/>
      <c r="N10" s="43">
        <f t="shared" si="1"/>
        <v>50</v>
      </c>
      <c r="O10" s="5">
        <v>34</v>
      </c>
      <c r="P10" s="5">
        <f t="shared" si="2"/>
        <v>16</v>
      </c>
      <c r="Q10" s="5">
        <v>16</v>
      </c>
      <c r="R10" s="44"/>
      <c r="S10" s="39">
        <f t="shared" si="0"/>
        <v>58</v>
      </c>
      <c r="T10" s="5"/>
      <c r="U10" s="5">
        <f t="shared" si="3"/>
        <v>0</v>
      </c>
      <c r="V10" s="5">
        <f t="shared" si="4"/>
        <v>0</v>
      </c>
      <c r="W10" s="5">
        <f t="shared" si="5"/>
        <v>0</v>
      </c>
      <c r="X10" s="5">
        <f t="shared" si="6"/>
        <v>0.1</v>
      </c>
      <c r="Y10" s="5">
        <f t="shared" si="7"/>
        <v>0</v>
      </c>
      <c r="Z10" s="5">
        <f t="shared" si="8"/>
        <v>50.1</v>
      </c>
    </row>
    <row r="11" spans="1:26" ht="30" x14ac:dyDescent="0.25">
      <c r="A11" s="4" t="s">
        <v>47</v>
      </c>
      <c r="B11" s="4" t="s">
        <v>24</v>
      </c>
      <c r="C11" s="5">
        <v>1</v>
      </c>
      <c r="D11" s="5">
        <v>1</v>
      </c>
      <c r="E11" s="5">
        <v>3</v>
      </c>
      <c r="F11" s="6">
        <v>108</v>
      </c>
      <c r="G11" s="5"/>
      <c r="H11" s="5"/>
      <c r="I11" s="6" t="s">
        <v>31</v>
      </c>
      <c r="J11" s="5"/>
      <c r="K11" s="5"/>
      <c r="L11" s="6"/>
      <c r="M11" s="37" t="s">
        <v>12</v>
      </c>
      <c r="N11" s="43">
        <f t="shared" si="1"/>
        <v>50</v>
      </c>
      <c r="O11" s="5">
        <v>16</v>
      </c>
      <c r="P11" s="5">
        <f t="shared" si="2"/>
        <v>34</v>
      </c>
      <c r="Q11" s="5">
        <v>34</v>
      </c>
      <c r="R11" s="44"/>
      <c r="S11" s="39">
        <f t="shared" si="0"/>
        <v>58</v>
      </c>
      <c r="T11" s="5"/>
      <c r="U11" s="5">
        <f t="shared" si="3"/>
        <v>0</v>
      </c>
      <c r="V11" s="5">
        <f t="shared" si="4"/>
        <v>0</v>
      </c>
      <c r="W11" s="5">
        <f t="shared" si="5"/>
        <v>0</v>
      </c>
      <c r="X11" s="5">
        <f t="shared" si="6"/>
        <v>0</v>
      </c>
      <c r="Y11" s="5">
        <f t="shared" si="7"/>
        <v>0.1</v>
      </c>
      <c r="Z11" s="5">
        <f t="shared" si="8"/>
        <v>50.1</v>
      </c>
    </row>
    <row r="12" spans="1:26" ht="30" x14ac:dyDescent="0.25">
      <c r="A12" s="4" t="s">
        <v>48</v>
      </c>
      <c r="B12" s="4" t="s">
        <v>25</v>
      </c>
      <c r="C12" s="5">
        <v>1</v>
      </c>
      <c r="D12" s="5">
        <v>1</v>
      </c>
      <c r="E12" s="5">
        <v>3</v>
      </c>
      <c r="F12" s="6">
        <v>108</v>
      </c>
      <c r="G12" s="5" t="s">
        <v>30</v>
      </c>
      <c r="H12" s="5"/>
      <c r="I12" s="6"/>
      <c r="J12" s="5"/>
      <c r="K12" s="5"/>
      <c r="L12" s="6" t="s">
        <v>32</v>
      </c>
      <c r="M12" s="37"/>
      <c r="N12" s="43">
        <f t="shared" si="1"/>
        <v>50</v>
      </c>
      <c r="O12" s="5">
        <v>16</v>
      </c>
      <c r="P12" s="5">
        <f t="shared" si="2"/>
        <v>34</v>
      </c>
      <c r="Q12" s="5">
        <v>34</v>
      </c>
      <c r="R12" s="44"/>
      <c r="S12" s="39">
        <f t="shared" si="0"/>
        <v>22</v>
      </c>
      <c r="T12" s="5">
        <v>36</v>
      </c>
      <c r="U12" s="5">
        <f t="shared" si="3"/>
        <v>1.2</v>
      </c>
      <c r="V12" s="5">
        <f t="shared" si="4"/>
        <v>0</v>
      </c>
      <c r="W12" s="5">
        <f t="shared" si="5"/>
        <v>0</v>
      </c>
      <c r="X12" s="5">
        <f t="shared" si="6"/>
        <v>0.1</v>
      </c>
      <c r="Y12" s="5">
        <f t="shared" si="7"/>
        <v>0</v>
      </c>
      <c r="Z12" s="5">
        <f t="shared" si="8"/>
        <v>51.300000000000004</v>
      </c>
    </row>
    <row r="13" spans="1:26" ht="45" x14ac:dyDescent="0.25">
      <c r="A13" s="4" t="s">
        <v>61</v>
      </c>
      <c r="B13" s="4" t="s">
        <v>26</v>
      </c>
      <c r="C13" s="5">
        <v>1</v>
      </c>
      <c r="D13" s="5">
        <v>2</v>
      </c>
      <c r="E13" s="5">
        <v>3</v>
      </c>
      <c r="F13" s="6">
        <v>108</v>
      </c>
      <c r="G13" s="5"/>
      <c r="H13" s="5" t="s">
        <v>7</v>
      </c>
      <c r="I13" s="6"/>
      <c r="J13" s="5"/>
      <c r="K13" s="5"/>
      <c r="L13" s="6" t="s">
        <v>32</v>
      </c>
      <c r="M13" s="37"/>
      <c r="N13" s="43">
        <f t="shared" si="1"/>
        <v>32</v>
      </c>
      <c r="O13" s="5">
        <v>16</v>
      </c>
      <c r="P13" s="5">
        <f t="shared" si="2"/>
        <v>16</v>
      </c>
      <c r="Q13" s="5">
        <v>16</v>
      </c>
      <c r="R13" s="44"/>
      <c r="S13" s="39">
        <f t="shared" si="0"/>
        <v>76</v>
      </c>
      <c r="T13" s="5"/>
      <c r="U13" s="5">
        <f t="shared" si="3"/>
        <v>0</v>
      </c>
      <c r="V13" s="5">
        <f t="shared" si="4"/>
        <v>0</v>
      </c>
      <c r="W13" s="5">
        <f t="shared" si="5"/>
        <v>0</v>
      </c>
      <c r="X13" s="5">
        <f t="shared" si="6"/>
        <v>0.1</v>
      </c>
      <c r="Y13" s="5">
        <f t="shared" si="7"/>
        <v>0</v>
      </c>
      <c r="Z13" s="5">
        <f t="shared" si="8"/>
        <v>32.1</v>
      </c>
    </row>
    <row r="14" spans="1:26" ht="60" x14ac:dyDescent="0.25">
      <c r="A14" s="4" t="s">
        <v>55</v>
      </c>
      <c r="B14" s="4" t="s">
        <v>53</v>
      </c>
      <c r="C14" s="5">
        <v>1</v>
      </c>
      <c r="D14" s="5">
        <v>1.2</v>
      </c>
      <c r="E14" s="5">
        <v>9</v>
      </c>
      <c r="F14" s="6">
        <v>324</v>
      </c>
      <c r="G14" s="5" t="s">
        <v>30</v>
      </c>
      <c r="H14" s="5"/>
      <c r="I14" s="6" t="s">
        <v>31</v>
      </c>
      <c r="J14" s="5"/>
      <c r="K14" s="5"/>
      <c r="L14" s="6" t="s">
        <v>56</v>
      </c>
      <c r="M14" s="37" t="s">
        <v>12</v>
      </c>
      <c r="N14" s="43">
        <f>O14+P14</f>
        <v>118</v>
      </c>
      <c r="O14" s="5">
        <v>50</v>
      </c>
      <c r="P14" s="5">
        <f t="shared" si="2"/>
        <v>68</v>
      </c>
      <c r="Q14" s="5">
        <v>68</v>
      </c>
      <c r="R14" s="44"/>
      <c r="S14" s="39">
        <f t="shared" si="0"/>
        <v>170</v>
      </c>
      <c r="T14" s="5">
        <v>36</v>
      </c>
      <c r="U14" s="5">
        <f t="shared" si="3"/>
        <v>1.2</v>
      </c>
      <c r="V14" s="5">
        <f t="shared" si="4"/>
        <v>0</v>
      </c>
      <c r="W14" s="5">
        <f t="shared" si="5"/>
        <v>0</v>
      </c>
      <c r="X14" s="5">
        <v>0.2</v>
      </c>
      <c r="Y14" s="5">
        <f t="shared" si="7"/>
        <v>0.1</v>
      </c>
      <c r="Z14" s="5">
        <f t="shared" si="8"/>
        <v>119.5</v>
      </c>
    </row>
    <row r="15" spans="1:26" ht="60" x14ac:dyDescent="0.25">
      <c r="A15" s="4" t="s">
        <v>62</v>
      </c>
      <c r="B15" s="4" t="s">
        <v>53</v>
      </c>
      <c r="C15" s="5">
        <v>1</v>
      </c>
      <c r="D15" s="5">
        <v>2</v>
      </c>
      <c r="E15" s="5">
        <v>4</v>
      </c>
      <c r="F15" s="6">
        <v>144</v>
      </c>
      <c r="G15" s="5"/>
      <c r="H15" s="5"/>
      <c r="I15" s="6" t="s">
        <v>31</v>
      </c>
      <c r="J15" s="5"/>
      <c r="K15" s="5"/>
      <c r="L15" s="6" t="s">
        <v>32</v>
      </c>
      <c r="M15" s="37"/>
      <c r="N15" s="43">
        <f t="shared" si="1"/>
        <v>68</v>
      </c>
      <c r="O15" s="5">
        <v>34</v>
      </c>
      <c r="P15" s="5">
        <f t="shared" si="2"/>
        <v>34</v>
      </c>
      <c r="Q15" s="5">
        <v>34</v>
      </c>
      <c r="R15" s="44"/>
      <c r="S15" s="39">
        <f t="shared" si="0"/>
        <v>76</v>
      </c>
      <c r="T15" s="5"/>
      <c r="U15" s="5">
        <f t="shared" si="3"/>
        <v>0</v>
      </c>
      <c r="V15" s="5">
        <f t="shared" si="4"/>
        <v>0</v>
      </c>
      <c r="W15" s="5">
        <f t="shared" si="5"/>
        <v>0</v>
      </c>
      <c r="X15" s="5">
        <f t="shared" si="6"/>
        <v>0.1</v>
      </c>
      <c r="Y15" s="5">
        <f t="shared" si="7"/>
        <v>0</v>
      </c>
      <c r="Z15" s="5">
        <f t="shared" si="8"/>
        <v>68.099999999999994</v>
      </c>
    </row>
    <row r="16" spans="1:26" ht="45" x14ac:dyDescent="0.25">
      <c r="A16" s="4" t="s">
        <v>63</v>
      </c>
      <c r="B16" s="4" t="s">
        <v>53</v>
      </c>
      <c r="C16" s="5">
        <v>2</v>
      </c>
      <c r="D16" s="5">
        <v>3</v>
      </c>
      <c r="E16" s="5">
        <v>4</v>
      </c>
      <c r="F16" s="6">
        <v>144</v>
      </c>
      <c r="G16" s="5"/>
      <c r="H16" s="5"/>
      <c r="I16" s="6" t="s">
        <v>31</v>
      </c>
      <c r="J16" s="5"/>
      <c r="K16" s="5"/>
      <c r="L16" s="6" t="s">
        <v>32</v>
      </c>
      <c r="M16" s="37"/>
      <c r="N16" s="43">
        <f t="shared" si="1"/>
        <v>68</v>
      </c>
      <c r="O16" s="5">
        <v>34</v>
      </c>
      <c r="P16" s="5">
        <f t="shared" si="2"/>
        <v>34</v>
      </c>
      <c r="Q16" s="5">
        <v>34</v>
      </c>
      <c r="R16" s="44"/>
      <c r="S16" s="39">
        <f t="shared" si="0"/>
        <v>76</v>
      </c>
      <c r="T16" s="5"/>
      <c r="U16" s="5">
        <f t="shared" si="3"/>
        <v>0</v>
      </c>
      <c r="V16" s="5">
        <f t="shared" si="4"/>
        <v>0</v>
      </c>
      <c r="W16" s="5">
        <f t="shared" si="5"/>
        <v>0</v>
      </c>
      <c r="X16" s="5">
        <f t="shared" si="6"/>
        <v>0.1</v>
      </c>
      <c r="Y16" s="5">
        <f t="shared" si="7"/>
        <v>0</v>
      </c>
      <c r="Z16" s="5">
        <f t="shared" si="8"/>
        <v>68.099999999999994</v>
      </c>
    </row>
    <row r="17" spans="1:26" ht="120" x14ac:dyDescent="0.25">
      <c r="A17" s="4" t="s">
        <v>57</v>
      </c>
      <c r="B17" s="4" t="s">
        <v>58</v>
      </c>
      <c r="C17" s="5">
        <v>1.2</v>
      </c>
      <c r="D17" s="5" t="s">
        <v>59</v>
      </c>
      <c r="E17" s="5">
        <v>8</v>
      </c>
      <c r="F17" s="6">
        <v>288</v>
      </c>
      <c r="G17" s="5"/>
      <c r="H17" s="6" t="s">
        <v>60</v>
      </c>
      <c r="I17" s="6" t="s">
        <v>31</v>
      </c>
      <c r="J17" s="5"/>
      <c r="K17" s="5"/>
      <c r="L17" s="6" t="s">
        <v>37</v>
      </c>
      <c r="M17" s="37"/>
      <c r="N17" s="43">
        <f t="shared" si="1"/>
        <v>136</v>
      </c>
      <c r="O17" s="5"/>
      <c r="P17" s="5">
        <f t="shared" si="2"/>
        <v>136</v>
      </c>
      <c r="Q17" s="5">
        <v>136</v>
      </c>
      <c r="R17" s="44"/>
      <c r="S17" s="39">
        <f t="shared" si="0"/>
        <v>152</v>
      </c>
      <c r="T17" s="5"/>
      <c r="U17" s="5">
        <f t="shared" si="3"/>
        <v>0</v>
      </c>
      <c r="V17" s="5">
        <f t="shared" si="4"/>
        <v>0</v>
      </c>
      <c r="W17" s="5">
        <f t="shared" si="5"/>
        <v>0</v>
      </c>
      <c r="X17" s="5">
        <v>0.4</v>
      </c>
      <c r="Y17" s="5">
        <f t="shared" si="7"/>
        <v>0</v>
      </c>
      <c r="Z17" s="5">
        <f t="shared" si="8"/>
        <v>136.4</v>
      </c>
    </row>
    <row r="18" spans="1:26" ht="45" x14ac:dyDescent="0.25">
      <c r="A18" s="4" t="s">
        <v>64</v>
      </c>
      <c r="B18" s="4" t="s">
        <v>53</v>
      </c>
      <c r="C18" s="5">
        <v>2</v>
      </c>
      <c r="D18" s="5">
        <v>3</v>
      </c>
      <c r="E18" s="5">
        <v>4</v>
      </c>
      <c r="F18" s="6">
        <v>144</v>
      </c>
      <c r="G18" s="5"/>
      <c r="H18" s="5"/>
      <c r="I18" s="6" t="s">
        <v>31</v>
      </c>
      <c r="J18" s="5"/>
      <c r="K18" s="5"/>
      <c r="L18" s="6" t="s">
        <v>32</v>
      </c>
      <c r="M18" s="37"/>
      <c r="N18" s="43">
        <f t="shared" si="1"/>
        <v>50</v>
      </c>
      <c r="O18" s="5">
        <v>34</v>
      </c>
      <c r="P18" s="5">
        <f t="shared" si="2"/>
        <v>16</v>
      </c>
      <c r="Q18" s="5">
        <v>16</v>
      </c>
      <c r="R18" s="44"/>
      <c r="S18" s="39">
        <f t="shared" si="0"/>
        <v>94</v>
      </c>
      <c r="T18" s="5"/>
      <c r="U18" s="5">
        <f t="shared" si="3"/>
        <v>0</v>
      </c>
      <c r="V18" s="5">
        <f t="shared" si="4"/>
        <v>0</v>
      </c>
      <c r="W18" s="5">
        <f t="shared" si="5"/>
        <v>0</v>
      </c>
      <c r="X18" s="5">
        <f t="shared" si="6"/>
        <v>0.1</v>
      </c>
      <c r="Y18" s="5">
        <f t="shared" si="7"/>
        <v>0</v>
      </c>
      <c r="Z18" s="5">
        <f t="shared" si="8"/>
        <v>50.1</v>
      </c>
    </row>
    <row r="19" spans="1:26" ht="30" x14ac:dyDescent="0.25">
      <c r="A19" s="4" t="s">
        <v>65</v>
      </c>
      <c r="B19" s="4" t="s">
        <v>53</v>
      </c>
      <c r="C19" s="5">
        <v>2</v>
      </c>
      <c r="D19" s="5">
        <v>3</v>
      </c>
      <c r="E19" s="5">
        <v>5</v>
      </c>
      <c r="F19" s="6">
        <v>180</v>
      </c>
      <c r="G19" s="5" t="s">
        <v>30</v>
      </c>
      <c r="H19" s="5"/>
      <c r="I19" s="6"/>
      <c r="J19" s="5"/>
      <c r="K19" s="5"/>
      <c r="L19" s="6"/>
      <c r="M19" s="37"/>
      <c r="N19" s="43">
        <f t="shared" si="1"/>
        <v>50</v>
      </c>
      <c r="O19" s="5">
        <v>16</v>
      </c>
      <c r="P19" s="5">
        <f t="shared" si="2"/>
        <v>34</v>
      </c>
      <c r="Q19" s="5">
        <v>34</v>
      </c>
      <c r="R19" s="44"/>
      <c r="S19" s="39">
        <f t="shared" si="0"/>
        <v>94</v>
      </c>
      <c r="T19" s="5">
        <v>36</v>
      </c>
      <c r="U19" s="5">
        <f t="shared" si="3"/>
        <v>1.2</v>
      </c>
      <c r="V19" s="5">
        <f t="shared" si="4"/>
        <v>0</v>
      </c>
      <c r="W19" s="5">
        <f t="shared" si="5"/>
        <v>0</v>
      </c>
      <c r="X19" s="5">
        <f t="shared" si="6"/>
        <v>0</v>
      </c>
      <c r="Y19" s="5">
        <f t="shared" si="7"/>
        <v>0</v>
      </c>
      <c r="Z19" s="5">
        <f t="shared" si="8"/>
        <v>51.2</v>
      </c>
    </row>
    <row r="20" spans="1:26" ht="30" x14ac:dyDescent="0.25">
      <c r="A20" s="4" t="s">
        <v>50</v>
      </c>
      <c r="B20" s="4" t="s">
        <v>51</v>
      </c>
      <c r="C20" s="5">
        <v>1</v>
      </c>
      <c r="D20" s="5">
        <v>1</v>
      </c>
      <c r="E20" s="5">
        <v>4</v>
      </c>
      <c r="F20" s="6">
        <v>144</v>
      </c>
      <c r="G20" s="5" t="s">
        <v>30</v>
      </c>
      <c r="H20" s="5"/>
      <c r="I20" s="6"/>
      <c r="J20" s="5"/>
      <c r="K20" s="5"/>
      <c r="L20" s="6"/>
      <c r="M20" s="37" t="s">
        <v>12</v>
      </c>
      <c r="N20" s="43">
        <f t="shared" si="1"/>
        <v>50</v>
      </c>
      <c r="O20" s="5">
        <v>16</v>
      </c>
      <c r="P20" s="5">
        <f t="shared" si="2"/>
        <v>34</v>
      </c>
      <c r="Q20" s="5"/>
      <c r="R20" s="44">
        <v>34</v>
      </c>
      <c r="S20" s="39">
        <f t="shared" si="0"/>
        <v>58</v>
      </c>
      <c r="T20" s="5">
        <v>36</v>
      </c>
      <c r="U20" s="5">
        <f t="shared" si="3"/>
        <v>1.2</v>
      </c>
      <c r="V20" s="5">
        <f t="shared" si="4"/>
        <v>0</v>
      </c>
      <c r="W20" s="5">
        <f t="shared" si="5"/>
        <v>0</v>
      </c>
      <c r="X20" s="5">
        <f t="shared" si="6"/>
        <v>0</v>
      </c>
      <c r="Y20" s="5">
        <f t="shared" si="7"/>
        <v>0.1</v>
      </c>
      <c r="Z20" s="5">
        <f t="shared" si="8"/>
        <v>51.300000000000004</v>
      </c>
    </row>
    <row r="21" spans="1:26" ht="45" x14ac:dyDescent="0.25">
      <c r="A21" s="4" t="s">
        <v>66</v>
      </c>
      <c r="B21" s="4" t="s">
        <v>53</v>
      </c>
      <c r="C21" s="5">
        <v>2</v>
      </c>
      <c r="D21" s="5">
        <v>4</v>
      </c>
      <c r="E21" s="5">
        <v>4</v>
      </c>
      <c r="F21" s="6">
        <v>144</v>
      </c>
      <c r="G21" s="5" t="s">
        <v>30</v>
      </c>
      <c r="H21" s="5"/>
      <c r="I21" s="6"/>
      <c r="J21" s="5"/>
      <c r="K21" s="5"/>
      <c r="L21" s="6"/>
      <c r="M21" s="37" t="s">
        <v>12</v>
      </c>
      <c r="N21" s="43">
        <f t="shared" si="1"/>
        <v>68</v>
      </c>
      <c r="O21" s="5">
        <v>34</v>
      </c>
      <c r="P21" s="5">
        <f t="shared" si="2"/>
        <v>34</v>
      </c>
      <c r="Q21" s="5">
        <v>34</v>
      </c>
      <c r="R21" s="44"/>
      <c r="S21" s="39">
        <f t="shared" si="0"/>
        <v>40</v>
      </c>
      <c r="T21" s="5">
        <v>36</v>
      </c>
      <c r="U21" s="5">
        <f t="shared" si="3"/>
        <v>1.2</v>
      </c>
      <c r="V21" s="5">
        <f t="shared" si="4"/>
        <v>0</v>
      </c>
      <c r="W21" s="5">
        <f t="shared" si="5"/>
        <v>0</v>
      </c>
      <c r="X21" s="5">
        <f t="shared" si="6"/>
        <v>0</v>
      </c>
      <c r="Y21" s="5">
        <f t="shared" si="7"/>
        <v>0.1</v>
      </c>
      <c r="Z21" s="5">
        <f t="shared" si="8"/>
        <v>69.3</v>
      </c>
    </row>
    <row r="22" spans="1:26" ht="30" x14ac:dyDescent="0.25">
      <c r="A22" s="4" t="s">
        <v>54</v>
      </c>
      <c r="B22" s="4" t="s">
        <v>19</v>
      </c>
      <c r="C22" s="5">
        <v>1</v>
      </c>
      <c r="D22" s="5">
        <v>1</v>
      </c>
      <c r="E22" s="5">
        <v>2</v>
      </c>
      <c r="F22" s="6">
        <v>72</v>
      </c>
      <c r="G22" s="5"/>
      <c r="H22" s="5" t="s">
        <v>7</v>
      </c>
      <c r="I22" s="6"/>
      <c r="J22" s="5"/>
      <c r="K22" s="5"/>
      <c r="L22" s="6" t="s">
        <v>32</v>
      </c>
      <c r="M22" s="37"/>
      <c r="N22" s="43">
        <f t="shared" si="1"/>
        <v>32</v>
      </c>
      <c r="O22" s="5">
        <v>16</v>
      </c>
      <c r="P22" s="5">
        <f t="shared" si="2"/>
        <v>16</v>
      </c>
      <c r="Q22" s="5">
        <v>16</v>
      </c>
      <c r="R22" s="44"/>
      <c r="S22" s="39">
        <f t="shared" si="0"/>
        <v>40</v>
      </c>
      <c r="T22" s="5"/>
      <c r="U22" s="5">
        <f t="shared" si="3"/>
        <v>0</v>
      </c>
      <c r="V22" s="5">
        <f t="shared" si="4"/>
        <v>0</v>
      </c>
      <c r="W22" s="5">
        <f t="shared" si="5"/>
        <v>0</v>
      </c>
      <c r="X22" s="5">
        <f t="shared" si="6"/>
        <v>0.1</v>
      </c>
      <c r="Y22" s="5">
        <f t="shared" si="7"/>
        <v>0</v>
      </c>
      <c r="Z22" s="5">
        <f t="shared" si="8"/>
        <v>32.1</v>
      </c>
    </row>
    <row r="23" spans="1:26" ht="45" x14ac:dyDescent="0.25">
      <c r="A23" s="4" t="s">
        <v>43</v>
      </c>
      <c r="B23" s="4" t="s">
        <v>53</v>
      </c>
      <c r="C23" s="5">
        <v>1</v>
      </c>
      <c r="D23" s="5">
        <v>1</v>
      </c>
      <c r="E23" s="5">
        <v>2</v>
      </c>
      <c r="F23" s="6">
        <v>72</v>
      </c>
      <c r="G23" s="5"/>
      <c r="H23" s="5">
        <v>1</v>
      </c>
      <c r="I23" s="6"/>
      <c r="J23" s="5"/>
      <c r="K23" s="5"/>
      <c r="L23" s="6" t="s">
        <v>32</v>
      </c>
      <c r="M23" s="37"/>
      <c r="N23" s="43">
        <f t="shared" si="1"/>
        <v>32</v>
      </c>
      <c r="O23" s="5">
        <v>16</v>
      </c>
      <c r="P23" s="5">
        <f t="shared" si="2"/>
        <v>16</v>
      </c>
      <c r="Q23" s="5">
        <v>16</v>
      </c>
      <c r="R23" s="44"/>
      <c r="S23" s="39">
        <f t="shared" si="0"/>
        <v>40</v>
      </c>
      <c r="T23" s="5"/>
      <c r="U23" s="5">
        <f t="shared" si="3"/>
        <v>0</v>
      </c>
      <c r="V23" s="5">
        <f t="shared" si="4"/>
        <v>0</v>
      </c>
      <c r="W23" s="5">
        <f t="shared" si="5"/>
        <v>0</v>
      </c>
      <c r="X23" s="5">
        <f t="shared" si="6"/>
        <v>0.1</v>
      </c>
      <c r="Y23" s="5">
        <f t="shared" si="7"/>
        <v>0</v>
      </c>
      <c r="Z23" s="5">
        <f t="shared" si="8"/>
        <v>32.1</v>
      </c>
    </row>
    <row r="24" spans="1:26" ht="60" x14ac:dyDescent="0.25">
      <c r="A24" s="4" t="s">
        <v>67</v>
      </c>
      <c r="B24" s="4" t="s">
        <v>53</v>
      </c>
      <c r="C24" s="5">
        <v>2.2999999999999998</v>
      </c>
      <c r="D24" s="5">
        <v>4.5</v>
      </c>
      <c r="E24" s="5">
        <v>5</v>
      </c>
      <c r="F24" s="6">
        <v>180</v>
      </c>
      <c r="G24" s="5"/>
      <c r="H24" s="5" t="s">
        <v>7</v>
      </c>
      <c r="I24" s="6" t="s">
        <v>31</v>
      </c>
      <c r="J24" s="5"/>
      <c r="K24" s="5"/>
      <c r="L24" s="6" t="s">
        <v>56</v>
      </c>
      <c r="M24" s="37"/>
      <c r="N24" s="43">
        <f t="shared" si="1"/>
        <v>64</v>
      </c>
      <c r="O24" s="5">
        <v>32</v>
      </c>
      <c r="P24" s="5">
        <f t="shared" si="2"/>
        <v>32</v>
      </c>
      <c r="Q24" s="5">
        <v>32</v>
      </c>
      <c r="R24" s="44"/>
      <c r="S24" s="39">
        <f t="shared" si="0"/>
        <v>116</v>
      </c>
      <c r="T24" s="5"/>
      <c r="U24" s="5">
        <f t="shared" si="3"/>
        <v>0</v>
      </c>
      <c r="V24" s="5">
        <f t="shared" si="4"/>
        <v>0</v>
      </c>
      <c r="W24" s="5">
        <f t="shared" si="5"/>
        <v>0</v>
      </c>
      <c r="X24" s="5">
        <v>0.2</v>
      </c>
      <c r="Y24" s="5">
        <f t="shared" si="7"/>
        <v>0</v>
      </c>
      <c r="Z24" s="5">
        <f t="shared" si="8"/>
        <v>64.2</v>
      </c>
    </row>
    <row r="25" spans="1:26" ht="45" x14ac:dyDescent="0.25">
      <c r="A25" s="4" t="s">
        <v>68</v>
      </c>
      <c r="B25" s="4" t="s">
        <v>53</v>
      </c>
      <c r="C25" s="5">
        <v>2.2999999999999998</v>
      </c>
      <c r="D25" s="5">
        <v>4.5</v>
      </c>
      <c r="E25" s="5">
        <v>9</v>
      </c>
      <c r="F25" s="6">
        <v>324</v>
      </c>
      <c r="G25" s="5" t="s">
        <v>30</v>
      </c>
      <c r="H25" s="5"/>
      <c r="I25" s="6" t="s">
        <v>31</v>
      </c>
      <c r="J25" s="5"/>
      <c r="K25" s="6" t="s">
        <v>82</v>
      </c>
      <c r="L25" s="6" t="s">
        <v>32</v>
      </c>
      <c r="M25" s="37"/>
      <c r="N25" s="43">
        <f t="shared" si="1"/>
        <v>136</v>
      </c>
      <c r="O25" s="5">
        <v>68</v>
      </c>
      <c r="P25" s="5">
        <f t="shared" si="2"/>
        <v>68</v>
      </c>
      <c r="Q25" s="5">
        <v>68</v>
      </c>
      <c r="R25" s="44"/>
      <c r="S25" s="39">
        <f t="shared" si="0"/>
        <v>152</v>
      </c>
      <c r="T25" s="5">
        <v>36</v>
      </c>
      <c r="U25" s="5">
        <f t="shared" si="3"/>
        <v>1.2</v>
      </c>
      <c r="V25" s="5">
        <f t="shared" si="4"/>
        <v>0</v>
      </c>
      <c r="W25" s="5">
        <f t="shared" si="5"/>
        <v>1</v>
      </c>
      <c r="X25" s="5">
        <f t="shared" si="6"/>
        <v>0.1</v>
      </c>
      <c r="Y25" s="5">
        <f t="shared" si="7"/>
        <v>0</v>
      </c>
      <c r="Z25" s="5">
        <f t="shared" si="8"/>
        <v>138.29999999999998</v>
      </c>
    </row>
    <row r="26" spans="1:26" ht="60" x14ac:dyDescent="0.25">
      <c r="A26" s="4" t="s">
        <v>69</v>
      </c>
      <c r="B26" s="4" t="s">
        <v>53</v>
      </c>
      <c r="C26" s="5">
        <v>3</v>
      </c>
      <c r="D26" s="5">
        <v>5</v>
      </c>
      <c r="E26" s="5">
        <v>4</v>
      </c>
      <c r="F26" s="6">
        <v>144</v>
      </c>
      <c r="G26" s="5" t="s">
        <v>30</v>
      </c>
      <c r="H26" s="5"/>
      <c r="I26" s="6"/>
      <c r="J26" s="5"/>
      <c r="K26" s="5"/>
      <c r="L26" s="6" t="s">
        <v>32</v>
      </c>
      <c r="M26" s="37"/>
      <c r="N26" s="43">
        <f t="shared" si="1"/>
        <v>50</v>
      </c>
      <c r="O26" s="5">
        <v>16</v>
      </c>
      <c r="P26" s="5">
        <f t="shared" si="2"/>
        <v>34</v>
      </c>
      <c r="Q26" s="5">
        <v>34</v>
      </c>
      <c r="R26" s="44"/>
      <c r="S26" s="39">
        <f t="shared" si="0"/>
        <v>58</v>
      </c>
      <c r="T26" s="5">
        <v>36</v>
      </c>
      <c r="U26" s="5">
        <f t="shared" si="3"/>
        <v>1.2</v>
      </c>
      <c r="V26" s="5">
        <f t="shared" si="4"/>
        <v>0</v>
      </c>
      <c r="W26" s="5">
        <f t="shared" si="5"/>
        <v>0</v>
      </c>
      <c r="X26" s="5">
        <f t="shared" si="6"/>
        <v>0.1</v>
      </c>
      <c r="Y26" s="5">
        <f t="shared" si="7"/>
        <v>0</v>
      </c>
      <c r="Z26" s="5">
        <f t="shared" si="8"/>
        <v>51.300000000000004</v>
      </c>
    </row>
    <row r="27" spans="1:26" ht="30" x14ac:dyDescent="0.25">
      <c r="A27" s="4" t="s">
        <v>70</v>
      </c>
      <c r="B27" s="4" t="s">
        <v>53</v>
      </c>
      <c r="C27" s="5">
        <v>3</v>
      </c>
      <c r="D27" s="5">
        <v>5</v>
      </c>
      <c r="E27" s="5">
        <v>4</v>
      </c>
      <c r="F27" s="6">
        <v>144</v>
      </c>
      <c r="G27" s="5" t="s">
        <v>30</v>
      </c>
      <c r="H27" s="5"/>
      <c r="I27" s="6"/>
      <c r="J27" s="5"/>
      <c r="K27" s="5"/>
      <c r="L27" s="6" t="s">
        <v>32</v>
      </c>
      <c r="M27" s="37"/>
      <c r="N27" s="43">
        <f t="shared" si="1"/>
        <v>68</v>
      </c>
      <c r="O27" s="5">
        <v>34</v>
      </c>
      <c r="P27" s="5">
        <f t="shared" si="2"/>
        <v>34</v>
      </c>
      <c r="Q27" s="5">
        <v>34</v>
      </c>
      <c r="R27" s="44"/>
      <c r="S27" s="39">
        <f t="shared" si="0"/>
        <v>40</v>
      </c>
      <c r="T27" s="5">
        <v>36</v>
      </c>
      <c r="U27" s="5">
        <f t="shared" si="3"/>
        <v>1.2</v>
      </c>
      <c r="V27" s="5">
        <f t="shared" si="4"/>
        <v>0</v>
      </c>
      <c r="W27" s="5">
        <f t="shared" si="5"/>
        <v>0</v>
      </c>
      <c r="X27" s="5">
        <f t="shared" si="6"/>
        <v>0.1</v>
      </c>
      <c r="Y27" s="5">
        <f t="shared" si="7"/>
        <v>0</v>
      </c>
      <c r="Z27" s="5">
        <f t="shared" si="8"/>
        <v>69.3</v>
      </c>
    </row>
    <row r="28" spans="1:26" ht="75" x14ac:dyDescent="0.25">
      <c r="A28" s="4" t="s">
        <v>71</v>
      </c>
      <c r="B28" s="4" t="s">
        <v>53</v>
      </c>
      <c r="C28" s="5">
        <v>3</v>
      </c>
      <c r="D28" s="5">
        <v>6</v>
      </c>
      <c r="E28" s="5">
        <v>4</v>
      </c>
      <c r="F28" s="6">
        <v>144</v>
      </c>
      <c r="G28" s="5" t="s">
        <v>30</v>
      </c>
      <c r="H28" s="5"/>
      <c r="I28" s="6"/>
      <c r="J28" s="5"/>
      <c r="K28" s="5"/>
      <c r="L28" s="6" t="s">
        <v>32</v>
      </c>
      <c r="M28" s="37"/>
      <c r="N28" s="43">
        <f t="shared" si="1"/>
        <v>32</v>
      </c>
      <c r="O28" s="5">
        <v>16</v>
      </c>
      <c r="P28" s="5">
        <f t="shared" si="2"/>
        <v>16</v>
      </c>
      <c r="Q28" s="5">
        <v>16</v>
      </c>
      <c r="R28" s="44"/>
      <c r="S28" s="39">
        <f t="shared" si="0"/>
        <v>76</v>
      </c>
      <c r="T28" s="5">
        <v>36</v>
      </c>
      <c r="U28" s="5">
        <f t="shared" si="3"/>
        <v>1.2</v>
      </c>
      <c r="V28" s="5">
        <f t="shared" si="4"/>
        <v>0</v>
      </c>
      <c r="W28" s="5">
        <f t="shared" si="5"/>
        <v>0</v>
      </c>
      <c r="X28" s="5">
        <f t="shared" si="6"/>
        <v>0.1</v>
      </c>
      <c r="Y28" s="5">
        <f t="shared" si="7"/>
        <v>0</v>
      </c>
      <c r="Z28" s="5">
        <f t="shared" si="8"/>
        <v>33.300000000000004</v>
      </c>
    </row>
    <row r="29" spans="1:26" ht="60" x14ac:dyDescent="0.25">
      <c r="A29" s="4" t="s">
        <v>72</v>
      </c>
      <c r="B29" s="4" t="s">
        <v>53</v>
      </c>
      <c r="C29" s="5">
        <v>3</v>
      </c>
      <c r="D29" s="5">
        <v>6</v>
      </c>
      <c r="E29" s="5">
        <v>3</v>
      </c>
      <c r="F29" s="6">
        <v>108</v>
      </c>
      <c r="G29" s="5"/>
      <c r="H29" s="5"/>
      <c r="I29" s="6" t="s">
        <v>31</v>
      </c>
      <c r="J29" s="5"/>
      <c r="K29" s="5"/>
      <c r="L29" s="6" t="s">
        <v>32</v>
      </c>
      <c r="M29" s="37"/>
      <c r="N29" s="43">
        <f t="shared" si="1"/>
        <v>50</v>
      </c>
      <c r="O29" s="5">
        <v>16</v>
      </c>
      <c r="P29" s="5">
        <f t="shared" si="2"/>
        <v>34</v>
      </c>
      <c r="Q29" s="5">
        <v>34</v>
      </c>
      <c r="R29" s="44"/>
      <c r="S29" s="39">
        <f t="shared" si="0"/>
        <v>58</v>
      </c>
      <c r="T29" s="5"/>
      <c r="U29" s="5">
        <f t="shared" si="3"/>
        <v>0</v>
      </c>
      <c r="V29" s="5">
        <f t="shared" si="4"/>
        <v>0</v>
      </c>
      <c r="W29" s="5">
        <f t="shared" si="5"/>
        <v>0</v>
      </c>
      <c r="X29" s="5">
        <f t="shared" si="6"/>
        <v>0.1</v>
      </c>
      <c r="Y29" s="5">
        <f t="shared" si="7"/>
        <v>0</v>
      </c>
      <c r="Z29" s="5">
        <f t="shared" si="8"/>
        <v>50.1</v>
      </c>
    </row>
    <row r="30" spans="1:26" ht="135" x14ac:dyDescent="0.25">
      <c r="A30" s="4" t="s">
        <v>17</v>
      </c>
      <c r="B30" s="4" t="s">
        <v>22</v>
      </c>
      <c r="C30" s="5" t="s">
        <v>59</v>
      </c>
      <c r="D30" s="6" t="s">
        <v>83</v>
      </c>
      <c r="E30" s="5"/>
      <c r="F30" s="6">
        <v>328</v>
      </c>
      <c r="G30" s="5"/>
      <c r="H30" s="6" t="s">
        <v>84</v>
      </c>
      <c r="I30" s="6"/>
      <c r="J30" s="5"/>
      <c r="K30" s="5"/>
      <c r="L30" s="6"/>
      <c r="M30" s="37"/>
      <c r="N30" s="43">
        <f t="shared" si="1"/>
        <v>306</v>
      </c>
      <c r="O30" s="5"/>
      <c r="P30" s="5">
        <f t="shared" si="2"/>
        <v>306</v>
      </c>
      <c r="Q30" s="5">
        <v>306</v>
      </c>
      <c r="R30" s="44"/>
      <c r="S30" s="39">
        <f t="shared" si="0"/>
        <v>22</v>
      </c>
      <c r="T30" s="5"/>
      <c r="U30" s="5">
        <f t="shared" si="3"/>
        <v>0</v>
      </c>
      <c r="V30" s="5">
        <f t="shared" si="4"/>
        <v>0</v>
      </c>
      <c r="W30" s="5">
        <f t="shared" si="5"/>
        <v>0</v>
      </c>
      <c r="X30" s="5">
        <f t="shared" si="6"/>
        <v>0</v>
      </c>
      <c r="Y30" s="5">
        <f t="shared" si="7"/>
        <v>0</v>
      </c>
      <c r="Z30" s="5">
        <f t="shared" si="8"/>
        <v>306</v>
      </c>
    </row>
    <row r="31" spans="1:26" ht="30" x14ac:dyDescent="0.25">
      <c r="A31" s="4" t="s">
        <v>73</v>
      </c>
      <c r="B31" s="4" t="s">
        <v>53</v>
      </c>
      <c r="C31" s="5">
        <v>3</v>
      </c>
      <c r="D31" s="5">
        <v>6</v>
      </c>
      <c r="E31" s="5">
        <v>3</v>
      </c>
      <c r="F31" s="6">
        <v>108</v>
      </c>
      <c r="G31" s="5"/>
      <c r="H31" s="5"/>
      <c r="I31" s="6" t="s">
        <v>31</v>
      </c>
      <c r="J31" s="5"/>
      <c r="K31" s="5"/>
      <c r="L31" s="6"/>
      <c r="M31" s="37" t="s">
        <v>12</v>
      </c>
      <c r="N31" s="43">
        <f t="shared" si="1"/>
        <v>68</v>
      </c>
      <c r="O31" s="5">
        <v>34</v>
      </c>
      <c r="P31" s="5">
        <f t="shared" si="2"/>
        <v>34</v>
      </c>
      <c r="Q31" s="5">
        <v>34</v>
      </c>
      <c r="R31" s="44"/>
      <c r="S31" s="39">
        <f t="shared" si="0"/>
        <v>40</v>
      </c>
      <c r="T31" s="5"/>
      <c r="U31" s="5">
        <f t="shared" si="3"/>
        <v>0</v>
      </c>
      <c r="V31" s="5">
        <f t="shared" si="4"/>
        <v>0</v>
      </c>
      <c r="W31" s="5">
        <f t="shared" si="5"/>
        <v>0</v>
      </c>
      <c r="X31" s="5">
        <f t="shared" si="6"/>
        <v>0</v>
      </c>
      <c r="Y31" s="5">
        <f t="shared" si="7"/>
        <v>0.1</v>
      </c>
      <c r="Z31" s="5">
        <f t="shared" si="8"/>
        <v>68.099999999999994</v>
      </c>
    </row>
    <row r="32" spans="1:26" ht="45" x14ac:dyDescent="0.25">
      <c r="A32" s="4" t="s">
        <v>74</v>
      </c>
      <c r="B32" s="4" t="s">
        <v>53</v>
      </c>
      <c r="C32" s="5">
        <v>3</v>
      </c>
      <c r="D32" s="5">
        <v>6</v>
      </c>
      <c r="E32" s="5">
        <v>3</v>
      </c>
      <c r="F32" s="6">
        <v>108</v>
      </c>
      <c r="G32" s="5"/>
      <c r="H32" s="5"/>
      <c r="I32" s="6" t="s">
        <v>31</v>
      </c>
      <c r="J32" s="5"/>
      <c r="K32" s="5"/>
      <c r="L32" s="6" t="s">
        <v>32</v>
      </c>
      <c r="M32" s="37"/>
      <c r="N32" s="43">
        <f t="shared" si="1"/>
        <v>50</v>
      </c>
      <c r="O32" s="5">
        <v>16</v>
      </c>
      <c r="P32" s="5">
        <f t="shared" si="2"/>
        <v>34</v>
      </c>
      <c r="Q32" s="5">
        <v>34</v>
      </c>
      <c r="R32" s="44"/>
      <c r="S32" s="39">
        <f t="shared" si="0"/>
        <v>58</v>
      </c>
      <c r="T32" s="5"/>
      <c r="U32" s="5">
        <f t="shared" si="3"/>
        <v>0</v>
      </c>
      <c r="V32" s="5">
        <f t="shared" si="4"/>
        <v>0</v>
      </c>
      <c r="W32" s="5">
        <f t="shared" si="5"/>
        <v>0</v>
      </c>
      <c r="X32" s="5">
        <f t="shared" si="6"/>
        <v>0.1</v>
      </c>
      <c r="Y32" s="5">
        <f t="shared" si="7"/>
        <v>0</v>
      </c>
      <c r="Z32" s="5">
        <f t="shared" si="8"/>
        <v>50.1</v>
      </c>
    </row>
    <row r="33" spans="1:26" ht="45" x14ac:dyDescent="0.25">
      <c r="A33" s="4" t="s">
        <v>75</v>
      </c>
      <c r="B33" s="4" t="s">
        <v>53</v>
      </c>
      <c r="C33" s="5">
        <v>4</v>
      </c>
      <c r="D33" s="5">
        <v>7</v>
      </c>
      <c r="E33" s="5">
        <v>5</v>
      </c>
      <c r="F33" s="6">
        <v>180</v>
      </c>
      <c r="G33" s="5"/>
      <c r="H33" s="5"/>
      <c r="I33" s="6" t="s">
        <v>31</v>
      </c>
      <c r="J33" s="5"/>
      <c r="K33" s="6" t="s">
        <v>82</v>
      </c>
      <c r="L33" s="6"/>
      <c r="M33" s="37"/>
      <c r="N33" s="43">
        <f t="shared" si="1"/>
        <v>68</v>
      </c>
      <c r="O33" s="5">
        <v>34</v>
      </c>
      <c r="P33" s="5">
        <f t="shared" si="2"/>
        <v>34</v>
      </c>
      <c r="Q33" s="5">
        <v>34</v>
      </c>
      <c r="R33" s="44"/>
      <c r="S33" s="39">
        <f t="shared" si="0"/>
        <v>112</v>
      </c>
      <c r="T33" s="5"/>
      <c r="U33" s="5">
        <f t="shared" si="3"/>
        <v>0</v>
      </c>
      <c r="V33" s="5">
        <f t="shared" si="4"/>
        <v>0</v>
      </c>
      <c r="W33" s="5">
        <f t="shared" si="5"/>
        <v>1</v>
      </c>
      <c r="X33" s="5">
        <f t="shared" si="6"/>
        <v>0</v>
      </c>
      <c r="Y33" s="5">
        <f t="shared" si="7"/>
        <v>0</v>
      </c>
      <c r="Z33" s="5">
        <f t="shared" si="8"/>
        <v>69</v>
      </c>
    </row>
    <row r="34" spans="1:26" ht="30" x14ac:dyDescent="0.25">
      <c r="A34" s="4" t="s">
        <v>76</v>
      </c>
      <c r="B34" s="4" t="s">
        <v>53</v>
      </c>
      <c r="C34" s="5">
        <v>4</v>
      </c>
      <c r="D34" s="5">
        <v>7</v>
      </c>
      <c r="E34" s="5">
        <v>3</v>
      </c>
      <c r="F34" s="6">
        <v>108</v>
      </c>
      <c r="G34" s="5"/>
      <c r="H34" s="5"/>
      <c r="I34" s="6" t="s">
        <v>31</v>
      </c>
      <c r="J34" s="5"/>
      <c r="K34" s="5"/>
      <c r="L34" s="6" t="s">
        <v>32</v>
      </c>
      <c r="M34" s="37"/>
      <c r="N34" s="43">
        <f t="shared" si="1"/>
        <v>50</v>
      </c>
      <c r="O34" s="5">
        <v>16</v>
      </c>
      <c r="P34" s="5">
        <f t="shared" si="2"/>
        <v>34</v>
      </c>
      <c r="Q34" s="5">
        <v>34</v>
      </c>
      <c r="R34" s="44"/>
      <c r="S34" s="39">
        <f t="shared" ref="S34:S53" si="9">F34-N34-T34</f>
        <v>58</v>
      </c>
      <c r="T34" s="5"/>
      <c r="U34" s="5">
        <f t="shared" si="3"/>
        <v>0</v>
      </c>
      <c r="V34" s="5">
        <f t="shared" si="4"/>
        <v>0</v>
      </c>
      <c r="W34" s="5">
        <f t="shared" si="5"/>
        <v>0</v>
      </c>
      <c r="X34" s="5">
        <f t="shared" si="6"/>
        <v>0.1</v>
      </c>
      <c r="Y34" s="5">
        <f t="shared" si="7"/>
        <v>0</v>
      </c>
      <c r="Z34" s="5">
        <f t="shared" si="8"/>
        <v>50.1</v>
      </c>
    </row>
    <row r="35" spans="1:26" ht="45" x14ac:dyDescent="0.25">
      <c r="A35" s="4" t="s">
        <v>77</v>
      </c>
      <c r="B35" s="4" t="s">
        <v>53</v>
      </c>
      <c r="C35" s="5">
        <v>4</v>
      </c>
      <c r="D35" s="5">
        <v>7</v>
      </c>
      <c r="E35" s="5">
        <v>3</v>
      </c>
      <c r="F35" s="6">
        <v>108</v>
      </c>
      <c r="G35" s="5"/>
      <c r="H35" s="5"/>
      <c r="I35" s="6" t="s">
        <v>31</v>
      </c>
      <c r="J35" s="5"/>
      <c r="K35" s="5"/>
      <c r="L35" s="6"/>
      <c r="M35" s="37" t="s">
        <v>12</v>
      </c>
      <c r="N35" s="43">
        <f t="shared" si="1"/>
        <v>32</v>
      </c>
      <c r="O35" s="5">
        <v>16</v>
      </c>
      <c r="P35" s="5">
        <f t="shared" si="2"/>
        <v>16</v>
      </c>
      <c r="Q35" s="5">
        <v>16</v>
      </c>
      <c r="R35" s="44"/>
      <c r="S35" s="39">
        <f t="shared" si="9"/>
        <v>76</v>
      </c>
      <c r="T35" s="5"/>
      <c r="U35" s="5">
        <f t="shared" si="3"/>
        <v>0</v>
      </c>
      <c r="V35" s="5">
        <f t="shared" si="4"/>
        <v>0</v>
      </c>
      <c r="W35" s="5">
        <f t="shared" si="5"/>
        <v>0</v>
      </c>
      <c r="X35" s="5">
        <f t="shared" si="6"/>
        <v>0</v>
      </c>
      <c r="Y35" s="5">
        <f t="shared" si="7"/>
        <v>0.1</v>
      </c>
      <c r="Z35" s="5">
        <f t="shared" si="8"/>
        <v>32.1</v>
      </c>
    </row>
    <row r="36" spans="1:26" ht="60" x14ac:dyDescent="0.25">
      <c r="A36" s="4" t="s">
        <v>78</v>
      </c>
      <c r="B36" s="4" t="s">
        <v>53</v>
      </c>
      <c r="C36" s="5">
        <v>4</v>
      </c>
      <c r="D36" s="5">
        <v>7</v>
      </c>
      <c r="E36" s="5">
        <v>4</v>
      </c>
      <c r="F36" s="6">
        <v>144</v>
      </c>
      <c r="G36" s="5"/>
      <c r="H36" s="5"/>
      <c r="I36" s="6" t="s">
        <v>31</v>
      </c>
      <c r="J36" s="5"/>
      <c r="K36" s="5"/>
      <c r="L36" s="6"/>
      <c r="M36" s="37" t="s">
        <v>12</v>
      </c>
      <c r="N36" s="43">
        <f t="shared" si="1"/>
        <v>68</v>
      </c>
      <c r="O36" s="5">
        <v>34</v>
      </c>
      <c r="P36" s="5">
        <f t="shared" si="2"/>
        <v>34</v>
      </c>
      <c r="Q36" s="5">
        <v>34</v>
      </c>
      <c r="R36" s="44"/>
      <c r="S36" s="39">
        <f t="shared" si="9"/>
        <v>76</v>
      </c>
      <c r="T36" s="5"/>
      <c r="U36" s="5">
        <f t="shared" si="3"/>
        <v>0</v>
      </c>
      <c r="V36" s="5">
        <f t="shared" si="4"/>
        <v>0</v>
      </c>
      <c r="W36" s="5">
        <f t="shared" si="5"/>
        <v>0</v>
      </c>
      <c r="X36" s="5">
        <f t="shared" si="6"/>
        <v>0</v>
      </c>
      <c r="Y36" s="5">
        <f t="shared" si="7"/>
        <v>0.1</v>
      </c>
      <c r="Z36" s="5">
        <f t="shared" si="8"/>
        <v>68.099999999999994</v>
      </c>
    </row>
    <row r="37" spans="1:26" ht="45" x14ac:dyDescent="0.25">
      <c r="A37" s="4" t="s">
        <v>79</v>
      </c>
      <c r="B37" s="4" t="s">
        <v>53</v>
      </c>
      <c r="C37" s="5">
        <v>4</v>
      </c>
      <c r="D37" s="5">
        <v>7</v>
      </c>
      <c r="E37" s="5">
        <v>5</v>
      </c>
      <c r="F37" s="6">
        <v>180</v>
      </c>
      <c r="G37" s="5" t="s">
        <v>30</v>
      </c>
      <c r="H37" s="5"/>
      <c r="I37" s="6"/>
      <c r="J37" s="5"/>
      <c r="K37" s="5"/>
      <c r="L37" s="6" t="s">
        <v>32</v>
      </c>
      <c r="M37" s="37"/>
      <c r="N37" s="43">
        <f t="shared" si="1"/>
        <v>50</v>
      </c>
      <c r="O37" s="5">
        <v>16</v>
      </c>
      <c r="P37" s="5">
        <f t="shared" si="2"/>
        <v>34</v>
      </c>
      <c r="Q37" s="5">
        <v>34</v>
      </c>
      <c r="R37" s="44"/>
      <c r="S37" s="39">
        <f t="shared" si="9"/>
        <v>94</v>
      </c>
      <c r="T37" s="5">
        <v>36</v>
      </c>
      <c r="U37" s="5">
        <f t="shared" si="3"/>
        <v>1.2</v>
      </c>
      <c r="V37" s="5">
        <f t="shared" si="4"/>
        <v>0</v>
      </c>
      <c r="W37" s="5">
        <f t="shared" si="5"/>
        <v>0</v>
      </c>
      <c r="X37" s="5">
        <f t="shared" si="6"/>
        <v>0.1</v>
      </c>
      <c r="Y37" s="5">
        <f t="shared" si="7"/>
        <v>0</v>
      </c>
      <c r="Z37" s="5">
        <f t="shared" si="8"/>
        <v>51.300000000000004</v>
      </c>
    </row>
    <row r="38" spans="1:26" ht="90" x14ac:dyDescent="0.25">
      <c r="A38" s="4" t="s">
        <v>91</v>
      </c>
      <c r="B38" s="4" t="s">
        <v>58</v>
      </c>
      <c r="C38" s="5">
        <v>3</v>
      </c>
      <c r="D38" s="5">
        <v>5.6</v>
      </c>
      <c r="E38" s="5">
        <v>6</v>
      </c>
      <c r="F38" s="6">
        <v>216</v>
      </c>
      <c r="G38" s="5"/>
      <c r="H38" s="6" t="s">
        <v>96</v>
      </c>
      <c r="I38" s="6" t="s">
        <v>31</v>
      </c>
      <c r="J38" s="5"/>
      <c r="K38" s="5"/>
      <c r="L38" s="6" t="s">
        <v>97</v>
      </c>
      <c r="M38" s="37"/>
      <c r="N38" s="43">
        <f>O38+P38</f>
        <v>102</v>
      </c>
      <c r="O38" s="5"/>
      <c r="P38" s="5">
        <f>Q38+R38</f>
        <v>102</v>
      </c>
      <c r="Q38" s="5">
        <v>102</v>
      </c>
      <c r="R38" s="44"/>
      <c r="S38" s="39">
        <f t="shared" si="9"/>
        <v>114</v>
      </c>
      <c r="T38" s="5"/>
      <c r="U38" s="5">
        <f t="shared" si="3"/>
        <v>0</v>
      </c>
      <c r="V38" s="5">
        <f t="shared" si="4"/>
        <v>0</v>
      </c>
      <c r="W38" s="5">
        <f t="shared" si="5"/>
        <v>0</v>
      </c>
      <c r="X38" s="5">
        <v>0.3</v>
      </c>
      <c r="Y38" s="5">
        <f t="shared" si="7"/>
        <v>0</v>
      </c>
      <c r="Z38" s="5">
        <f t="shared" si="8"/>
        <v>102.3</v>
      </c>
    </row>
    <row r="39" spans="1:26" ht="42.75" x14ac:dyDescent="0.25">
      <c r="A39" s="10" t="s">
        <v>80</v>
      </c>
      <c r="B39" s="4"/>
      <c r="C39" s="5"/>
      <c r="D39" s="5"/>
      <c r="E39" s="5"/>
      <c r="F39" s="6"/>
      <c r="G39" s="5"/>
      <c r="H39" s="5"/>
      <c r="I39" s="6"/>
      <c r="J39" s="5"/>
      <c r="K39" s="5"/>
      <c r="L39" s="6"/>
      <c r="M39" s="37"/>
      <c r="N39" s="43">
        <f t="shared" si="1"/>
        <v>0</v>
      </c>
      <c r="O39" s="5"/>
      <c r="P39" s="5">
        <f t="shared" si="2"/>
        <v>0</v>
      </c>
      <c r="Q39" s="5"/>
      <c r="R39" s="44"/>
      <c r="S39" s="39">
        <f t="shared" si="9"/>
        <v>0</v>
      </c>
      <c r="T39" s="5"/>
      <c r="U39" s="5">
        <f t="shared" si="3"/>
        <v>0</v>
      </c>
      <c r="V39" s="5">
        <f t="shared" si="4"/>
        <v>0</v>
      </c>
      <c r="W39" s="5">
        <f t="shared" si="5"/>
        <v>0</v>
      </c>
      <c r="X39" s="5">
        <f t="shared" si="6"/>
        <v>0</v>
      </c>
      <c r="Y39" s="5">
        <f t="shared" si="7"/>
        <v>0</v>
      </c>
      <c r="Z39" s="5">
        <f t="shared" si="8"/>
        <v>0</v>
      </c>
    </row>
    <row r="40" spans="1:26" ht="120" x14ac:dyDescent="0.25">
      <c r="A40" s="4" t="s">
        <v>98</v>
      </c>
      <c r="B40" s="4" t="s">
        <v>52</v>
      </c>
      <c r="C40" s="5">
        <v>3</v>
      </c>
      <c r="D40" s="5">
        <v>5</v>
      </c>
      <c r="E40" s="5">
        <v>3</v>
      </c>
      <c r="F40" s="6">
        <v>108</v>
      </c>
      <c r="G40" s="5"/>
      <c r="H40" s="5" t="s">
        <v>7</v>
      </c>
      <c r="I40" s="6"/>
      <c r="J40" s="5"/>
      <c r="K40" s="5"/>
      <c r="L40" s="6" t="s">
        <v>32</v>
      </c>
      <c r="M40" s="37"/>
      <c r="N40" s="43">
        <f t="shared" si="1"/>
        <v>32</v>
      </c>
      <c r="O40" s="5">
        <v>16</v>
      </c>
      <c r="P40" s="5">
        <f t="shared" si="2"/>
        <v>16</v>
      </c>
      <c r="Q40" s="5">
        <v>16</v>
      </c>
      <c r="R40" s="44"/>
      <c r="S40" s="39">
        <f t="shared" si="9"/>
        <v>76</v>
      </c>
      <c r="T40" s="5"/>
      <c r="U40" s="5">
        <f t="shared" si="3"/>
        <v>0</v>
      </c>
      <c r="V40" s="5">
        <f t="shared" si="4"/>
        <v>0</v>
      </c>
      <c r="W40" s="5">
        <f t="shared" si="5"/>
        <v>0</v>
      </c>
      <c r="X40" s="5">
        <f t="shared" si="6"/>
        <v>0.1</v>
      </c>
      <c r="Y40" s="5">
        <f t="shared" si="7"/>
        <v>0</v>
      </c>
      <c r="Z40" s="5">
        <f t="shared" si="8"/>
        <v>32.1</v>
      </c>
    </row>
    <row r="41" spans="1:26" ht="42.75" x14ac:dyDescent="0.25">
      <c r="A41" s="10" t="s">
        <v>81</v>
      </c>
      <c r="B41" s="4"/>
      <c r="C41" s="5"/>
      <c r="D41" s="5"/>
      <c r="E41" s="5"/>
      <c r="F41" s="6"/>
      <c r="G41" s="5"/>
      <c r="H41" s="5"/>
      <c r="I41" s="6"/>
      <c r="J41" s="5"/>
      <c r="K41" s="5"/>
      <c r="L41" s="6"/>
      <c r="M41" s="37"/>
      <c r="N41" s="43">
        <f t="shared" si="1"/>
        <v>0</v>
      </c>
      <c r="O41" s="5"/>
      <c r="P41" s="5">
        <f t="shared" si="2"/>
        <v>0</v>
      </c>
      <c r="Q41" s="5"/>
      <c r="R41" s="44"/>
      <c r="S41" s="39">
        <f t="shared" si="9"/>
        <v>0</v>
      </c>
      <c r="T41" s="5"/>
      <c r="U41" s="5">
        <f t="shared" si="3"/>
        <v>0</v>
      </c>
      <c r="V41" s="5">
        <f t="shared" si="4"/>
        <v>0</v>
      </c>
      <c r="W41" s="5">
        <f t="shared" si="5"/>
        <v>0</v>
      </c>
      <c r="X41" s="5">
        <f t="shared" si="6"/>
        <v>0</v>
      </c>
      <c r="Y41" s="5">
        <f t="shared" si="7"/>
        <v>0</v>
      </c>
      <c r="Z41" s="5">
        <f t="shared" si="8"/>
        <v>0</v>
      </c>
    </row>
    <row r="42" spans="1:26" ht="75" x14ac:dyDescent="0.25">
      <c r="A42" s="4" t="s">
        <v>99</v>
      </c>
      <c r="B42" s="4" t="s">
        <v>53</v>
      </c>
      <c r="C42" s="5">
        <v>3</v>
      </c>
      <c r="D42" s="5">
        <v>5</v>
      </c>
      <c r="E42" s="5">
        <v>3</v>
      </c>
      <c r="F42" s="6">
        <v>108</v>
      </c>
      <c r="G42" s="5"/>
      <c r="H42" s="5"/>
      <c r="I42" s="6" t="s">
        <v>31</v>
      </c>
      <c r="J42" s="5"/>
      <c r="K42" s="5"/>
      <c r="L42" s="6"/>
      <c r="M42" s="37" t="s">
        <v>12</v>
      </c>
      <c r="N42" s="43">
        <f t="shared" si="1"/>
        <v>50</v>
      </c>
      <c r="O42" s="5">
        <v>16</v>
      </c>
      <c r="P42" s="5">
        <f t="shared" si="2"/>
        <v>34</v>
      </c>
      <c r="Q42" s="5">
        <v>34</v>
      </c>
      <c r="R42" s="44"/>
      <c r="S42" s="39">
        <f t="shared" si="9"/>
        <v>58</v>
      </c>
      <c r="T42" s="5"/>
      <c r="U42" s="5">
        <f t="shared" si="3"/>
        <v>0</v>
      </c>
      <c r="V42" s="5">
        <f t="shared" si="4"/>
        <v>0</v>
      </c>
      <c r="W42" s="5">
        <f t="shared" si="5"/>
        <v>0</v>
      </c>
      <c r="X42" s="5">
        <f t="shared" si="6"/>
        <v>0</v>
      </c>
      <c r="Y42" s="5">
        <f t="shared" si="7"/>
        <v>0.1</v>
      </c>
      <c r="Z42" s="5">
        <f t="shared" si="8"/>
        <v>50.1</v>
      </c>
    </row>
    <row r="43" spans="1:26" ht="30" x14ac:dyDescent="0.25">
      <c r="A43" s="4" t="s">
        <v>85</v>
      </c>
      <c r="B43" s="4" t="s">
        <v>53</v>
      </c>
      <c r="C43" s="5">
        <v>1</v>
      </c>
      <c r="D43" s="5">
        <v>2</v>
      </c>
      <c r="E43" s="5">
        <v>4</v>
      </c>
      <c r="F43" s="6">
        <v>144</v>
      </c>
      <c r="G43" s="5" t="s">
        <v>30</v>
      </c>
      <c r="H43" s="5"/>
      <c r="I43" s="6"/>
      <c r="J43" s="5"/>
      <c r="K43" s="5"/>
      <c r="L43" s="6" t="s">
        <v>32</v>
      </c>
      <c r="M43" s="37"/>
      <c r="N43" s="43">
        <f t="shared" si="1"/>
        <v>50</v>
      </c>
      <c r="O43" s="5">
        <v>16</v>
      </c>
      <c r="P43" s="5">
        <f t="shared" si="2"/>
        <v>34</v>
      </c>
      <c r="Q43" s="5">
        <v>34</v>
      </c>
      <c r="R43" s="44"/>
      <c r="S43" s="39">
        <f t="shared" si="9"/>
        <v>58</v>
      </c>
      <c r="T43" s="5">
        <v>36</v>
      </c>
      <c r="U43" s="5">
        <f t="shared" si="3"/>
        <v>1.2</v>
      </c>
      <c r="V43" s="5">
        <f t="shared" si="4"/>
        <v>0</v>
      </c>
      <c r="W43" s="5">
        <f t="shared" si="5"/>
        <v>0</v>
      </c>
      <c r="X43" s="5">
        <f t="shared" si="6"/>
        <v>0.1</v>
      </c>
      <c r="Y43" s="5">
        <f t="shared" si="7"/>
        <v>0</v>
      </c>
      <c r="Z43" s="5">
        <f t="shared" si="8"/>
        <v>51.300000000000004</v>
      </c>
    </row>
    <row r="44" spans="1:26" ht="30" x14ac:dyDescent="0.25">
      <c r="A44" s="4" t="s">
        <v>86</v>
      </c>
      <c r="B44" s="4" t="s">
        <v>53</v>
      </c>
      <c r="C44" s="5">
        <v>2</v>
      </c>
      <c r="D44" s="5">
        <v>3</v>
      </c>
      <c r="E44" s="5">
        <v>4</v>
      </c>
      <c r="F44" s="6">
        <v>144</v>
      </c>
      <c r="G44" s="5"/>
      <c r="H44" s="5"/>
      <c r="I44" s="6" t="s">
        <v>31</v>
      </c>
      <c r="J44" s="5"/>
      <c r="K44" s="5"/>
      <c r="L44" s="6"/>
      <c r="M44" s="37" t="s">
        <v>12</v>
      </c>
      <c r="N44" s="43">
        <f t="shared" si="1"/>
        <v>68</v>
      </c>
      <c r="O44" s="5">
        <v>34</v>
      </c>
      <c r="P44" s="5">
        <f t="shared" si="2"/>
        <v>34</v>
      </c>
      <c r="Q44" s="5">
        <v>34</v>
      </c>
      <c r="R44" s="44"/>
      <c r="S44" s="39">
        <f t="shared" si="9"/>
        <v>76</v>
      </c>
      <c r="T44" s="5"/>
      <c r="U44" s="5">
        <f t="shared" si="3"/>
        <v>0</v>
      </c>
      <c r="V44" s="5">
        <f t="shared" si="4"/>
        <v>0</v>
      </c>
      <c r="W44" s="5">
        <f t="shared" si="5"/>
        <v>0</v>
      </c>
      <c r="X44" s="5">
        <f t="shared" si="6"/>
        <v>0</v>
      </c>
      <c r="Y44" s="5">
        <f t="shared" si="7"/>
        <v>0.1</v>
      </c>
      <c r="Z44" s="5">
        <f t="shared" si="8"/>
        <v>68.099999999999994</v>
      </c>
    </row>
    <row r="45" spans="1:26" ht="30" x14ac:dyDescent="0.25">
      <c r="A45" s="4" t="s">
        <v>87</v>
      </c>
      <c r="B45" s="4" t="s">
        <v>53</v>
      </c>
      <c r="C45" s="5">
        <v>2</v>
      </c>
      <c r="D45" s="5">
        <v>3</v>
      </c>
      <c r="E45" s="5">
        <v>4</v>
      </c>
      <c r="F45" s="6">
        <v>144</v>
      </c>
      <c r="G45" s="5" t="s">
        <v>30</v>
      </c>
      <c r="H45" s="5"/>
      <c r="I45" s="6"/>
      <c r="J45" s="5"/>
      <c r="K45" s="5"/>
      <c r="L45" s="6" t="s">
        <v>32</v>
      </c>
      <c r="M45" s="37"/>
      <c r="N45" s="43">
        <f t="shared" si="1"/>
        <v>32</v>
      </c>
      <c r="O45" s="5">
        <v>16</v>
      </c>
      <c r="P45" s="5">
        <f t="shared" si="2"/>
        <v>16</v>
      </c>
      <c r="Q45" s="5">
        <v>16</v>
      </c>
      <c r="R45" s="44"/>
      <c r="S45" s="39">
        <f t="shared" si="9"/>
        <v>76</v>
      </c>
      <c r="T45" s="5">
        <v>36</v>
      </c>
      <c r="U45" s="5">
        <f t="shared" si="3"/>
        <v>1.2</v>
      </c>
      <c r="V45" s="5">
        <f t="shared" si="4"/>
        <v>0</v>
      </c>
      <c r="W45" s="5">
        <f t="shared" si="5"/>
        <v>0</v>
      </c>
      <c r="X45" s="5">
        <f t="shared" si="6"/>
        <v>0.1</v>
      </c>
      <c r="Y45" s="5">
        <f t="shared" si="7"/>
        <v>0</v>
      </c>
      <c r="Z45" s="5">
        <f t="shared" si="8"/>
        <v>33.300000000000004</v>
      </c>
    </row>
    <row r="46" spans="1:26" ht="45" x14ac:dyDescent="0.25">
      <c r="A46" s="4" t="s">
        <v>88</v>
      </c>
      <c r="B46" s="4" t="s">
        <v>53</v>
      </c>
      <c r="C46" s="5">
        <v>2</v>
      </c>
      <c r="D46" s="5">
        <v>3.4</v>
      </c>
      <c r="E46" s="5">
        <v>10</v>
      </c>
      <c r="F46" s="6">
        <v>360</v>
      </c>
      <c r="G46" s="5" t="s">
        <v>30</v>
      </c>
      <c r="H46" s="5"/>
      <c r="I46" s="6" t="s">
        <v>31</v>
      </c>
      <c r="J46" s="5"/>
      <c r="K46" s="6" t="s">
        <v>82</v>
      </c>
      <c r="L46" s="6" t="s">
        <v>32</v>
      </c>
      <c r="M46" s="37" t="s">
        <v>12</v>
      </c>
      <c r="N46" s="43">
        <f t="shared" si="1"/>
        <v>136</v>
      </c>
      <c r="O46" s="5">
        <v>68</v>
      </c>
      <c r="P46" s="5">
        <f t="shared" si="2"/>
        <v>68</v>
      </c>
      <c r="Q46" s="5">
        <v>68</v>
      </c>
      <c r="R46" s="44"/>
      <c r="S46" s="39">
        <f t="shared" si="9"/>
        <v>188</v>
      </c>
      <c r="T46" s="5">
        <v>36</v>
      </c>
      <c r="U46" s="5">
        <f t="shared" si="3"/>
        <v>1.2</v>
      </c>
      <c r="V46" s="5">
        <f t="shared" si="4"/>
        <v>0</v>
      </c>
      <c r="W46" s="5">
        <f t="shared" si="5"/>
        <v>1</v>
      </c>
      <c r="X46" s="5">
        <f t="shared" si="6"/>
        <v>0.1</v>
      </c>
      <c r="Y46" s="5">
        <f t="shared" si="7"/>
        <v>0.1</v>
      </c>
      <c r="Z46" s="5">
        <f t="shared" si="8"/>
        <v>138.39999999999998</v>
      </c>
    </row>
    <row r="47" spans="1:26" ht="45" x14ac:dyDescent="0.25">
      <c r="A47" s="4" t="s">
        <v>89</v>
      </c>
      <c r="B47" s="4" t="s">
        <v>53</v>
      </c>
      <c r="C47" s="5">
        <v>2</v>
      </c>
      <c r="D47" s="5">
        <v>4</v>
      </c>
      <c r="E47" s="5">
        <v>4</v>
      </c>
      <c r="F47" s="6">
        <v>144</v>
      </c>
      <c r="G47" s="5" t="s">
        <v>30</v>
      </c>
      <c r="H47" s="5"/>
      <c r="I47" s="6"/>
      <c r="J47" s="5"/>
      <c r="K47" s="5"/>
      <c r="L47" s="6" t="s">
        <v>32</v>
      </c>
      <c r="M47" s="37"/>
      <c r="N47" s="43">
        <f t="shared" si="1"/>
        <v>50</v>
      </c>
      <c r="O47" s="5">
        <v>16</v>
      </c>
      <c r="P47" s="5">
        <f t="shared" si="2"/>
        <v>34</v>
      </c>
      <c r="Q47" s="5">
        <v>34</v>
      </c>
      <c r="R47" s="44"/>
      <c r="S47" s="39">
        <f t="shared" si="9"/>
        <v>58</v>
      </c>
      <c r="T47" s="5">
        <v>36</v>
      </c>
      <c r="U47" s="5">
        <f t="shared" si="3"/>
        <v>1.2</v>
      </c>
      <c r="V47" s="5">
        <f t="shared" si="4"/>
        <v>0</v>
      </c>
      <c r="W47" s="5">
        <f t="shared" si="5"/>
        <v>0</v>
      </c>
      <c r="X47" s="5">
        <f t="shared" si="6"/>
        <v>0.1</v>
      </c>
      <c r="Y47" s="5">
        <f t="shared" si="7"/>
        <v>0</v>
      </c>
      <c r="Z47" s="5">
        <f t="shared" si="8"/>
        <v>51.300000000000004</v>
      </c>
    </row>
    <row r="48" spans="1:26" ht="30" x14ac:dyDescent="0.25">
      <c r="A48" s="4" t="s">
        <v>90</v>
      </c>
      <c r="B48" s="4" t="s">
        <v>25</v>
      </c>
      <c r="C48" s="5">
        <v>3</v>
      </c>
      <c r="D48" s="5">
        <v>5</v>
      </c>
      <c r="E48" s="5">
        <v>3</v>
      </c>
      <c r="F48" s="6">
        <v>108</v>
      </c>
      <c r="G48" s="5"/>
      <c r="H48" s="5"/>
      <c r="I48" s="6" t="s">
        <v>31</v>
      </c>
      <c r="J48" s="5"/>
      <c r="K48" s="5"/>
      <c r="L48" s="6"/>
      <c r="M48" s="37" t="s">
        <v>12</v>
      </c>
      <c r="N48" s="43">
        <f t="shared" si="1"/>
        <v>50</v>
      </c>
      <c r="O48" s="5">
        <v>16</v>
      </c>
      <c r="P48" s="5">
        <f t="shared" si="2"/>
        <v>34</v>
      </c>
      <c r="Q48" s="5">
        <v>34</v>
      </c>
      <c r="R48" s="44"/>
      <c r="S48" s="39">
        <f t="shared" si="9"/>
        <v>58</v>
      </c>
      <c r="T48" s="5"/>
      <c r="U48" s="5">
        <f t="shared" si="3"/>
        <v>0</v>
      </c>
      <c r="V48" s="5">
        <f t="shared" si="4"/>
        <v>0</v>
      </c>
      <c r="W48" s="5">
        <f t="shared" si="5"/>
        <v>0</v>
      </c>
      <c r="X48" s="5">
        <f t="shared" si="6"/>
        <v>0</v>
      </c>
      <c r="Y48" s="5">
        <f t="shared" si="7"/>
        <v>0.1</v>
      </c>
      <c r="Z48" s="5">
        <f t="shared" si="8"/>
        <v>50.1</v>
      </c>
    </row>
    <row r="49" spans="1:26" ht="45" x14ac:dyDescent="0.25">
      <c r="A49" s="4" t="s">
        <v>92</v>
      </c>
      <c r="B49" s="4" t="s">
        <v>53</v>
      </c>
      <c r="C49" s="5">
        <v>3</v>
      </c>
      <c r="D49" s="5">
        <v>6</v>
      </c>
      <c r="E49" s="5">
        <v>4</v>
      </c>
      <c r="F49" s="6">
        <v>144</v>
      </c>
      <c r="G49" s="5" t="s">
        <v>30</v>
      </c>
      <c r="H49" s="5"/>
      <c r="I49" s="6"/>
      <c r="J49" s="5"/>
      <c r="K49" s="5"/>
      <c r="L49" s="6"/>
      <c r="M49" s="37" t="s">
        <v>12</v>
      </c>
      <c r="N49" s="43">
        <f t="shared" si="1"/>
        <v>68</v>
      </c>
      <c r="O49" s="5">
        <v>34</v>
      </c>
      <c r="P49" s="5">
        <f t="shared" si="2"/>
        <v>34</v>
      </c>
      <c r="Q49" s="5">
        <v>34</v>
      </c>
      <c r="R49" s="44"/>
      <c r="S49" s="39">
        <f t="shared" si="9"/>
        <v>40</v>
      </c>
      <c r="T49" s="5">
        <v>36</v>
      </c>
      <c r="U49" s="5">
        <f t="shared" si="3"/>
        <v>1.2</v>
      </c>
      <c r="V49" s="5">
        <f t="shared" si="4"/>
        <v>0</v>
      </c>
      <c r="W49" s="5">
        <f t="shared" si="5"/>
        <v>0</v>
      </c>
      <c r="X49" s="5">
        <f t="shared" si="6"/>
        <v>0</v>
      </c>
      <c r="Y49" s="5">
        <f t="shared" si="7"/>
        <v>0.1</v>
      </c>
      <c r="Z49" s="5">
        <f t="shared" si="8"/>
        <v>69.3</v>
      </c>
    </row>
    <row r="50" spans="1:26" ht="30" x14ac:dyDescent="0.25">
      <c r="A50" s="4" t="s">
        <v>93</v>
      </c>
      <c r="B50" s="4" t="s">
        <v>53</v>
      </c>
      <c r="C50" s="5">
        <v>3</v>
      </c>
      <c r="D50" s="5">
        <v>6</v>
      </c>
      <c r="E50" s="5">
        <v>3</v>
      </c>
      <c r="F50" s="6">
        <v>108</v>
      </c>
      <c r="G50" s="5"/>
      <c r="H50" s="5" t="s">
        <v>7</v>
      </c>
      <c r="I50" s="6"/>
      <c r="J50" s="5"/>
      <c r="K50" s="5"/>
      <c r="L50" s="6" t="s">
        <v>32</v>
      </c>
      <c r="M50" s="37"/>
      <c r="N50" s="43">
        <f t="shared" ref="N50:N53" si="10">O50+P50</f>
        <v>50</v>
      </c>
      <c r="O50" s="5">
        <v>16</v>
      </c>
      <c r="P50" s="5">
        <f t="shared" ref="P50:P53" si="11">Q50+R50</f>
        <v>34</v>
      </c>
      <c r="Q50" s="5">
        <v>34</v>
      </c>
      <c r="R50" s="44"/>
      <c r="S50" s="39">
        <f t="shared" si="9"/>
        <v>58</v>
      </c>
      <c r="T50" s="5"/>
      <c r="U50" s="5">
        <f t="shared" si="3"/>
        <v>0</v>
      </c>
      <c r="V50" s="5">
        <f t="shared" si="4"/>
        <v>0</v>
      </c>
      <c r="W50" s="5">
        <f t="shared" si="5"/>
        <v>0</v>
      </c>
      <c r="X50" s="5">
        <f t="shared" si="6"/>
        <v>0.1</v>
      </c>
      <c r="Y50" s="5">
        <f t="shared" si="7"/>
        <v>0</v>
      </c>
      <c r="Z50" s="5">
        <f t="shared" si="8"/>
        <v>50.1</v>
      </c>
    </row>
    <row r="51" spans="1:26" ht="45" x14ac:dyDescent="0.25">
      <c r="A51" s="4" t="s">
        <v>94</v>
      </c>
      <c r="B51" s="4" t="s">
        <v>53</v>
      </c>
      <c r="C51" s="5">
        <v>4</v>
      </c>
      <c r="D51" s="5">
        <v>7</v>
      </c>
      <c r="E51" s="5">
        <v>3</v>
      </c>
      <c r="F51" s="6">
        <v>108</v>
      </c>
      <c r="G51" s="5"/>
      <c r="H51" s="5" t="s">
        <v>7</v>
      </c>
      <c r="I51" s="6"/>
      <c r="J51" s="5"/>
      <c r="K51" s="5"/>
      <c r="L51" s="6"/>
      <c r="M51" s="37" t="s">
        <v>12</v>
      </c>
      <c r="N51" s="43">
        <f t="shared" si="10"/>
        <v>50</v>
      </c>
      <c r="O51" s="5">
        <v>16</v>
      </c>
      <c r="P51" s="5">
        <f t="shared" si="11"/>
        <v>34</v>
      </c>
      <c r="Q51" s="5">
        <v>34</v>
      </c>
      <c r="R51" s="44"/>
      <c r="S51" s="39">
        <f t="shared" si="9"/>
        <v>58</v>
      </c>
      <c r="T51" s="5"/>
      <c r="U51" s="5">
        <f t="shared" si="3"/>
        <v>0</v>
      </c>
      <c r="V51" s="5">
        <f t="shared" si="4"/>
        <v>0</v>
      </c>
      <c r="W51" s="5">
        <f t="shared" si="5"/>
        <v>0</v>
      </c>
      <c r="X51" s="5">
        <f t="shared" si="6"/>
        <v>0</v>
      </c>
      <c r="Y51" s="5">
        <f t="shared" si="7"/>
        <v>0.1</v>
      </c>
      <c r="Z51" s="5">
        <f t="shared" si="8"/>
        <v>50.1</v>
      </c>
    </row>
    <row r="52" spans="1:26" ht="45" x14ac:dyDescent="0.25">
      <c r="A52" s="4" t="s">
        <v>95</v>
      </c>
      <c r="B52" s="4" t="s">
        <v>53</v>
      </c>
      <c r="C52" s="5">
        <v>4</v>
      </c>
      <c r="D52" s="5">
        <v>7</v>
      </c>
      <c r="E52" s="5">
        <v>5</v>
      </c>
      <c r="F52" s="6">
        <v>180</v>
      </c>
      <c r="G52" s="5" t="s">
        <v>30</v>
      </c>
      <c r="H52" s="5"/>
      <c r="I52" s="6"/>
      <c r="J52" s="5"/>
      <c r="K52" s="6" t="s">
        <v>82</v>
      </c>
      <c r="L52" s="6"/>
      <c r="M52" s="37"/>
      <c r="N52" s="43">
        <f t="shared" si="10"/>
        <v>68</v>
      </c>
      <c r="O52" s="5">
        <v>34</v>
      </c>
      <c r="P52" s="5">
        <f t="shared" si="11"/>
        <v>34</v>
      </c>
      <c r="Q52" s="5">
        <v>34</v>
      </c>
      <c r="R52" s="44"/>
      <c r="S52" s="39">
        <f t="shared" si="9"/>
        <v>76</v>
      </c>
      <c r="T52" s="5">
        <v>36</v>
      </c>
      <c r="U52" s="5">
        <f t="shared" si="3"/>
        <v>1.2</v>
      </c>
      <c r="V52" s="5">
        <f t="shared" si="4"/>
        <v>0</v>
      </c>
      <c r="W52" s="5">
        <f t="shared" si="5"/>
        <v>1</v>
      </c>
      <c r="X52" s="5">
        <f t="shared" si="6"/>
        <v>0</v>
      </c>
      <c r="Y52" s="5">
        <f t="shared" si="7"/>
        <v>0</v>
      </c>
      <c r="Z52" s="5">
        <f t="shared" si="8"/>
        <v>70.2</v>
      </c>
    </row>
    <row r="53" spans="1:26" ht="90.75" thickBot="1" x14ac:dyDescent="0.3">
      <c r="A53" s="4" t="s">
        <v>100</v>
      </c>
      <c r="B53" s="4" t="s">
        <v>53</v>
      </c>
      <c r="C53" s="5">
        <v>3</v>
      </c>
      <c r="D53" s="5">
        <v>6</v>
      </c>
      <c r="E53" s="5">
        <v>5</v>
      </c>
      <c r="F53" s="6">
        <v>180</v>
      </c>
      <c r="G53" s="5" t="s">
        <v>30</v>
      </c>
      <c r="H53" s="5"/>
      <c r="I53" s="6"/>
      <c r="J53" s="5"/>
      <c r="K53" s="6" t="s">
        <v>82</v>
      </c>
      <c r="L53" s="6"/>
      <c r="M53" s="37"/>
      <c r="N53" s="45">
        <f t="shared" si="10"/>
        <v>68</v>
      </c>
      <c r="O53" s="46">
        <v>34</v>
      </c>
      <c r="P53" s="46">
        <f t="shared" si="11"/>
        <v>34</v>
      </c>
      <c r="Q53" s="46">
        <v>34</v>
      </c>
      <c r="R53" s="47"/>
      <c r="S53" s="39">
        <f t="shared" si="9"/>
        <v>76</v>
      </c>
      <c r="T53" s="5">
        <v>36</v>
      </c>
      <c r="U53" s="5">
        <f t="shared" si="3"/>
        <v>1.2</v>
      </c>
      <c r="V53" s="5">
        <f t="shared" si="4"/>
        <v>0</v>
      </c>
      <c r="W53" s="5">
        <f t="shared" si="5"/>
        <v>1</v>
      </c>
      <c r="X53" s="5">
        <f t="shared" si="6"/>
        <v>0</v>
      </c>
      <c r="Y53" s="5">
        <f t="shared" si="7"/>
        <v>0</v>
      </c>
      <c r="Z53" s="5">
        <f t="shared" si="8"/>
        <v>70.2</v>
      </c>
    </row>
    <row r="54" spans="1:26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49"/>
      <c r="P54" s="49"/>
      <c r="Q54" s="49"/>
      <c r="R54" s="49"/>
      <c r="S54" s="48"/>
      <c r="T54" s="48"/>
      <c r="U54" s="48"/>
      <c r="V54" s="48"/>
      <c r="W54" s="48"/>
      <c r="X54" s="48"/>
      <c r="Y54" s="48"/>
      <c r="Z54" s="50"/>
    </row>
    <row r="55" spans="1:26" ht="45" x14ac:dyDescent="0.25">
      <c r="A55" s="4" t="s">
        <v>104</v>
      </c>
      <c r="B55" s="4"/>
      <c r="C55" s="5">
        <v>1</v>
      </c>
      <c r="D55" s="5"/>
      <c r="E55" s="5"/>
      <c r="F55" s="14">
        <v>2</v>
      </c>
      <c r="G55" s="5"/>
      <c r="H55" s="5"/>
      <c r="I55" s="6" t="s">
        <v>31</v>
      </c>
      <c r="J55" s="5"/>
      <c r="K55" s="6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>
        <f>0.5*F55+0.5+1</f>
        <v>2.5</v>
      </c>
    </row>
    <row r="56" spans="1:26" ht="60" x14ac:dyDescent="0.25">
      <c r="A56" s="4" t="s">
        <v>105</v>
      </c>
      <c r="B56" s="4"/>
      <c r="C56" s="5">
        <v>2</v>
      </c>
      <c r="D56" s="5"/>
      <c r="E56" s="5"/>
      <c r="F56" s="14">
        <v>2</v>
      </c>
      <c r="G56" s="5"/>
      <c r="H56" s="5"/>
      <c r="I56" s="6" t="s">
        <v>31</v>
      </c>
      <c r="J56" s="5"/>
      <c r="K56" s="6"/>
      <c r="L56" s="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>
        <f>1*F56+0.5+1</f>
        <v>3.5</v>
      </c>
    </row>
    <row r="57" spans="1:26" ht="90" x14ac:dyDescent="0.25">
      <c r="A57" s="4" t="s">
        <v>106</v>
      </c>
      <c r="B57" s="4"/>
      <c r="C57" s="5">
        <v>3</v>
      </c>
      <c r="D57" s="5"/>
      <c r="E57" s="5"/>
      <c r="F57" s="14">
        <v>2</v>
      </c>
      <c r="G57" s="5"/>
      <c r="H57" s="5"/>
      <c r="I57" s="6" t="s">
        <v>31</v>
      </c>
      <c r="J57" s="5"/>
      <c r="K57" s="6"/>
      <c r="L57" s="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>
        <f t="shared" ref="Z57:Z58" si="12">1*F57+0.5+1</f>
        <v>3.5</v>
      </c>
    </row>
    <row r="58" spans="1:26" ht="75" x14ac:dyDescent="0.25">
      <c r="A58" s="4" t="s">
        <v>107</v>
      </c>
      <c r="B58" s="4"/>
      <c r="C58" s="5">
        <v>4</v>
      </c>
      <c r="D58" s="5"/>
      <c r="E58" s="5"/>
      <c r="F58" s="14">
        <v>10</v>
      </c>
      <c r="G58" s="5"/>
      <c r="H58" s="5"/>
      <c r="I58" s="6" t="s">
        <v>31</v>
      </c>
      <c r="J58" s="5"/>
      <c r="K58" s="6"/>
      <c r="L58" s="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>
        <f t="shared" si="12"/>
        <v>11.5</v>
      </c>
    </row>
    <row r="59" spans="1:26" ht="60" x14ac:dyDescent="0.25">
      <c r="A59" s="4" t="s">
        <v>108</v>
      </c>
      <c r="B59" s="4"/>
      <c r="C59" s="5">
        <v>4</v>
      </c>
      <c r="D59" s="5"/>
      <c r="E59" s="5"/>
      <c r="F59" s="14">
        <v>4</v>
      </c>
      <c r="G59" s="5"/>
      <c r="H59" s="5"/>
      <c r="I59" s="6" t="s">
        <v>31</v>
      </c>
      <c r="J59" s="5"/>
      <c r="K59" s="6"/>
      <c r="L59" s="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f>2*F59</f>
        <v>8</v>
      </c>
    </row>
    <row r="60" spans="1:26" x14ac:dyDescent="0.25">
      <c r="A60" s="4"/>
      <c r="B60" s="4"/>
      <c r="C60" s="5"/>
      <c r="D60" s="5"/>
      <c r="E60" s="5"/>
      <c r="F60" s="14"/>
      <c r="G60" s="5"/>
      <c r="H60" s="5"/>
      <c r="I60" s="6"/>
      <c r="J60" s="5"/>
      <c r="K60" s="6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60" x14ac:dyDescent="0.25">
      <c r="A61" s="4" t="s">
        <v>109</v>
      </c>
      <c r="B61" s="4"/>
      <c r="C61" s="5"/>
      <c r="D61" s="5"/>
      <c r="E61" s="5"/>
      <c r="F61" s="14"/>
      <c r="G61" s="5"/>
      <c r="H61" s="5"/>
      <c r="I61" s="6"/>
      <c r="J61" s="5"/>
      <c r="K61" s="6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>
        <v>2</v>
      </c>
    </row>
    <row r="62" spans="1:26" ht="60" x14ac:dyDescent="0.25">
      <c r="A62" s="4" t="s">
        <v>110</v>
      </c>
      <c r="B62" s="4"/>
      <c r="C62" s="5"/>
      <c r="D62" s="5"/>
      <c r="E62" s="5"/>
      <c r="F62" s="6"/>
      <c r="G62" s="5"/>
      <c r="H62" s="5"/>
      <c r="I62" s="6"/>
      <c r="J62" s="5"/>
      <c r="K62" s="5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>
        <v>13</v>
      </c>
    </row>
    <row r="63" spans="1:26" x14ac:dyDescent="0.25">
      <c r="N63" s="5">
        <f>SUM(N2:N62)</f>
        <v>3216</v>
      </c>
      <c r="O63" s="5">
        <f t="shared" ref="O63:Z63" si="13">SUM(O2:O62)</f>
        <v>1124</v>
      </c>
      <c r="P63" s="5">
        <f t="shared" si="13"/>
        <v>2108</v>
      </c>
      <c r="Q63" s="5">
        <f t="shared" si="13"/>
        <v>2074</v>
      </c>
      <c r="R63" s="5">
        <f t="shared" si="13"/>
        <v>34</v>
      </c>
      <c r="S63" s="5">
        <f t="shared" si="13"/>
        <v>3664</v>
      </c>
      <c r="T63" s="5">
        <f t="shared" si="13"/>
        <v>684</v>
      </c>
      <c r="U63" s="5">
        <f t="shared" si="13"/>
        <v>22.799999999999994</v>
      </c>
      <c r="V63" s="5">
        <f t="shared" si="13"/>
        <v>0</v>
      </c>
      <c r="W63" s="5">
        <f t="shared" si="13"/>
        <v>5</v>
      </c>
      <c r="X63" s="5">
        <f t="shared" si="13"/>
        <v>4.3000000000000007</v>
      </c>
      <c r="Y63" s="5">
        <f t="shared" si="13"/>
        <v>1.3</v>
      </c>
      <c r="Z63" s="5">
        <f t="shared" si="13"/>
        <v>3293.3999999999996</v>
      </c>
    </row>
  </sheetData>
  <autoFilter ref="A1:Z63"/>
  <mergeCells count="1">
    <mergeCell ref="A54:Z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70" zoomScaleNormal="70" workbookViewId="0">
      <pane ySplit="1" topLeftCell="A56" activePane="bottomLeft" state="frozen"/>
      <selection pane="bottomLeft" activeCell="Y61" sqref="Y61"/>
    </sheetView>
  </sheetViews>
  <sheetFormatPr defaultRowHeight="15" x14ac:dyDescent="0.25"/>
  <cols>
    <col min="1" max="3" width="9.140625" style="8"/>
    <col min="4" max="4" width="19.5703125" style="8" customWidth="1"/>
    <col min="5" max="5" width="16.140625" style="8" customWidth="1"/>
    <col min="6" max="6" width="10.42578125" style="26" customWidth="1"/>
    <col min="7" max="7" width="18.42578125" style="21" customWidth="1"/>
    <col min="8" max="8" width="19.5703125" style="21" customWidth="1"/>
    <col min="9" max="9" width="12.42578125" style="21" customWidth="1"/>
    <col min="10" max="10" width="9.140625" style="17"/>
    <col min="11" max="11" width="8.5703125" style="19" bestFit="1" customWidth="1"/>
    <col min="12" max="14" width="9.140625" style="19"/>
    <col min="15" max="16384" width="9.140625" style="8"/>
  </cols>
  <sheetData>
    <row r="1" spans="1:14" s="3" customFormat="1" ht="105" x14ac:dyDescent="0.25">
      <c r="A1" s="15" t="s">
        <v>1</v>
      </c>
      <c r="B1" s="15" t="s">
        <v>2</v>
      </c>
      <c r="C1" s="15" t="s">
        <v>29</v>
      </c>
      <c r="D1" s="15" t="s">
        <v>0</v>
      </c>
      <c r="E1" s="15" t="s">
        <v>111</v>
      </c>
      <c r="F1" s="23" t="s">
        <v>115</v>
      </c>
      <c r="G1" s="16" t="s">
        <v>114</v>
      </c>
      <c r="H1" s="15" t="s">
        <v>112</v>
      </c>
      <c r="I1" s="15" t="s">
        <v>113</v>
      </c>
      <c r="J1" s="34" t="s">
        <v>101</v>
      </c>
      <c r="K1" s="29" t="s">
        <v>116</v>
      </c>
      <c r="L1" s="22" t="s">
        <v>117</v>
      </c>
      <c r="M1" s="29" t="s">
        <v>118</v>
      </c>
      <c r="N1" s="22" t="s">
        <v>119</v>
      </c>
    </row>
    <row r="2" spans="1:14" ht="45" x14ac:dyDescent="0.25">
      <c r="A2" s="5">
        <v>1</v>
      </c>
      <c r="B2" s="5">
        <v>1</v>
      </c>
      <c r="C2" s="4" t="s">
        <v>18</v>
      </c>
      <c r="D2" s="4" t="s">
        <v>38</v>
      </c>
      <c r="E2" s="4" t="s">
        <v>120</v>
      </c>
      <c r="F2" s="24">
        <v>660</v>
      </c>
      <c r="G2" s="12" t="s">
        <v>121</v>
      </c>
      <c r="H2" s="12" t="s">
        <v>122</v>
      </c>
      <c r="I2" s="12" t="s">
        <v>121</v>
      </c>
      <c r="J2" s="35">
        <f>'Расчет Конт'!Z2</f>
        <v>51.300000000000004</v>
      </c>
      <c r="K2" s="30">
        <f>J2/F2</f>
        <v>7.7727272727272728E-2</v>
      </c>
      <c r="L2" s="18">
        <f>IF(G2="Да",K2,0)</f>
        <v>7.7727272727272728E-2</v>
      </c>
      <c r="M2" s="30">
        <f>IF(H2="Да",K2,0)</f>
        <v>0</v>
      </c>
      <c r="N2" s="18">
        <f>IF(I2="Да",K2,0)</f>
        <v>7.7727272727272728E-2</v>
      </c>
    </row>
    <row r="3" spans="1:14" x14ac:dyDescent="0.25">
      <c r="A3" s="5">
        <v>2</v>
      </c>
      <c r="B3" s="5">
        <v>4</v>
      </c>
      <c r="C3" s="4" t="s">
        <v>19</v>
      </c>
      <c r="D3" s="4" t="s">
        <v>39</v>
      </c>
      <c r="E3" s="4" t="s">
        <v>123</v>
      </c>
      <c r="F3" s="24">
        <v>660</v>
      </c>
      <c r="G3" s="12" t="s">
        <v>121</v>
      </c>
      <c r="H3" s="12" t="s">
        <v>122</v>
      </c>
      <c r="I3" s="12" t="s">
        <v>121</v>
      </c>
      <c r="J3" s="35">
        <f>'Расчет Конт'!Z3</f>
        <v>32.1</v>
      </c>
      <c r="K3" s="30">
        <f t="shared" ref="K3:K62" si="0">J3/F3</f>
        <v>4.8636363636363637E-2</v>
      </c>
      <c r="L3" s="18">
        <f t="shared" ref="L3:L62" si="1">IF(G3="Да",K3,0)</f>
        <v>4.8636363636363637E-2</v>
      </c>
      <c r="M3" s="30">
        <f t="shared" ref="M3:M62" si="2">IF(H3="Да",K3,0)</f>
        <v>0</v>
      </c>
      <c r="N3" s="18">
        <f t="shared" ref="N3:N62" si="3">IF(I3="Да",K3,0)</f>
        <v>4.8636363636363637E-2</v>
      </c>
    </row>
    <row r="4" spans="1:14" x14ac:dyDescent="0.25">
      <c r="A4" s="9" t="s">
        <v>28</v>
      </c>
      <c r="B4" s="5" t="s">
        <v>27</v>
      </c>
      <c r="C4" s="4" t="s">
        <v>20</v>
      </c>
      <c r="D4" s="4" t="s">
        <v>40</v>
      </c>
      <c r="E4" s="4" t="s">
        <v>125</v>
      </c>
      <c r="F4" s="24">
        <v>820</v>
      </c>
      <c r="G4" s="12" t="s">
        <v>121</v>
      </c>
      <c r="H4" s="12" t="s">
        <v>122</v>
      </c>
      <c r="I4" s="12" t="s">
        <v>122</v>
      </c>
      <c r="J4" s="35">
        <f>'Расчет Конт'!Z4</f>
        <v>137.6</v>
      </c>
      <c r="K4" s="30">
        <f t="shared" si="0"/>
        <v>0.16780487804878047</v>
      </c>
      <c r="L4" s="18">
        <f t="shared" si="1"/>
        <v>0.16780487804878047</v>
      </c>
      <c r="M4" s="30">
        <f t="shared" si="2"/>
        <v>0</v>
      </c>
      <c r="N4" s="18">
        <f t="shared" si="3"/>
        <v>0</v>
      </c>
    </row>
    <row r="5" spans="1:14" ht="30" x14ac:dyDescent="0.25">
      <c r="A5" s="5">
        <v>3</v>
      </c>
      <c r="B5" s="5">
        <v>5</v>
      </c>
      <c r="C5" s="4" t="s">
        <v>21</v>
      </c>
      <c r="D5" s="4" t="s">
        <v>41</v>
      </c>
      <c r="E5" s="4" t="s">
        <v>124</v>
      </c>
      <c r="F5" s="24">
        <v>760</v>
      </c>
      <c r="G5" s="12" t="s">
        <v>122</v>
      </c>
      <c r="H5" s="12" t="s">
        <v>122</v>
      </c>
      <c r="I5" s="12" t="s">
        <v>121</v>
      </c>
      <c r="J5" s="35">
        <f>'Расчет Конт'!Z5</f>
        <v>32.1</v>
      </c>
      <c r="K5" s="30">
        <f t="shared" si="0"/>
        <v>4.2236842105263163E-2</v>
      </c>
      <c r="L5" s="18">
        <f t="shared" si="1"/>
        <v>0</v>
      </c>
      <c r="M5" s="30">
        <f t="shared" si="2"/>
        <v>0</v>
      </c>
      <c r="N5" s="18">
        <f t="shared" si="3"/>
        <v>4.2236842105263163E-2</v>
      </c>
    </row>
    <row r="6" spans="1:14" ht="30" x14ac:dyDescent="0.25">
      <c r="A6" s="5">
        <v>1</v>
      </c>
      <c r="B6" s="5">
        <v>1</v>
      </c>
      <c r="C6" s="4" t="s">
        <v>22</v>
      </c>
      <c r="D6" s="4" t="s">
        <v>42</v>
      </c>
      <c r="E6" s="4" t="s">
        <v>127</v>
      </c>
      <c r="F6" s="24">
        <v>820</v>
      </c>
      <c r="G6" s="12" t="s">
        <v>121</v>
      </c>
      <c r="H6" s="12" t="s">
        <v>122</v>
      </c>
      <c r="I6" s="12" t="s">
        <v>122</v>
      </c>
      <c r="J6" s="35">
        <f>'Расчет Конт'!Z6</f>
        <v>66</v>
      </c>
      <c r="K6" s="30">
        <f t="shared" si="0"/>
        <v>8.0487804878048783E-2</v>
      </c>
      <c r="L6" s="18">
        <f t="shared" si="1"/>
        <v>8.0487804878048783E-2</v>
      </c>
      <c r="M6" s="30">
        <f t="shared" si="2"/>
        <v>0</v>
      </c>
      <c r="N6" s="18">
        <f t="shared" si="3"/>
        <v>0</v>
      </c>
    </row>
    <row r="7" spans="1:14" ht="30" x14ac:dyDescent="0.25">
      <c r="A7" s="5">
        <v>1</v>
      </c>
      <c r="B7" s="5">
        <v>1</v>
      </c>
      <c r="C7" s="4" t="s">
        <v>21</v>
      </c>
      <c r="D7" s="4" t="s">
        <v>49</v>
      </c>
      <c r="E7" s="4" t="s">
        <v>126</v>
      </c>
      <c r="F7" s="24">
        <v>760</v>
      </c>
      <c r="G7" s="12"/>
      <c r="H7" s="12"/>
      <c r="I7" s="12"/>
      <c r="J7" s="35">
        <f>'Расчет Конт'!Z7</f>
        <v>16.100000000000001</v>
      </c>
      <c r="K7" s="30">
        <f t="shared" si="0"/>
        <v>2.1184210526315791E-2</v>
      </c>
      <c r="L7" s="18">
        <f t="shared" si="1"/>
        <v>0</v>
      </c>
      <c r="M7" s="30">
        <f t="shared" si="2"/>
        <v>0</v>
      </c>
      <c r="N7" s="18">
        <f t="shared" si="3"/>
        <v>0</v>
      </c>
    </row>
    <row r="8" spans="1:14" x14ac:dyDescent="0.25">
      <c r="A8" s="5">
        <v>1</v>
      </c>
      <c r="B8" s="5">
        <v>2</v>
      </c>
      <c r="C8" s="4" t="s">
        <v>19</v>
      </c>
      <c r="D8" s="4" t="s">
        <v>44</v>
      </c>
      <c r="E8" s="4" t="s">
        <v>128</v>
      </c>
      <c r="F8" s="24">
        <v>710</v>
      </c>
      <c r="G8" s="12"/>
      <c r="H8" s="12"/>
      <c r="I8" s="12"/>
      <c r="J8" s="35">
        <f>'Расчет Конт'!Z8</f>
        <v>32.1</v>
      </c>
      <c r="K8" s="30">
        <f t="shared" si="0"/>
        <v>4.5211267605633806E-2</v>
      </c>
      <c r="L8" s="18">
        <f t="shared" si="1"/>
        <v>0</v>
      </c>
      <c r="M8" s="30">
        <f t="shared" si="2"/>
        <v>0</v>
      </c>
      <c r="N8" s="18">
        <f t="shared" si="3"/>
        <v>0</v>
      </c>
    </row>
    <row r="9" spans="1:14" ht="30" x14ac:dyDescent="0.25">
      <c r="A9" s="5">
        <v>1</v>
      </c>
      <c r="B9" s="5">
        <v>1</v>
      </c>
      <c r="C9" s="4" t="s">
        <v>19</v>
      </c>
      <c r="D9" s="4" t="s">
        <v>45</v>
      </c>
      <c r="E9" s="4"/>
      <c r="F9" s="24">
        <v>760</v>
      </c>
      <c r="G9" s="12"/>
      <c r="H9" s="12"/>
      <c r="I9" s="12"/>
      <c r="J9" s="35">
        <f>'Расчет Конт'!Z9</f>
        <v>32.1</v>
      </c>
      <c r="K9" s="30">
        <f t="shared" si="0"/>
        <v>4.2236842105263163E-2</v>
      </c>
      <c r="L9" s="18">
        <f t="shared" si="1"/>
        <v>0</v>
      </c>
      <c r="M9" s="30">
        <f t="shared" si="2"/>
        <v>0</v>
      </c>
      <c r="N9" s="18">
        <f t="shared" si="3"/>
        <v>0</v>
      </c>
    </row>
    <row r="10" spans="1:14" x14ac:dyDescent="0.25">
      <c r="A10" s="5">
        <v>1</v>
      </c>
      <c r="B10" s="5">
        <v>2</v>
      </c>
      <c r="C10" s="4" t="s">
        <v>23</v>
      </c>
      <c r="D10" s="4" t="s">
        <v>46</v>
      </c>
      <c r="E10" s="4"/>
      <c r="F10" s="24">
        <v>820</v>
      </c>
      <c r="G10" s="12"/>
      <c r="H10" s="12"/>
      <c r="I10" s="12"/>
      <c r="J10" s="35">
        <f>'Расчет Конт'!Z10</f>
        <v>50.1</v>
      </c>
      <c r="K10" s="30">
        <f t="shared" si="0"/>
        <v>6.1097560975609755E-2</v>
      </c>
      <c r="L10" s="18">
        <f t="shared" si="1"/>
        <v>0</v>
      </c>
      <c r="M10" s="30">
        <f t="shared" si="2"/>
        <v>0</v>
      </c>
      <c r="N10" s="18">
        <f t="shared" si="3"/>
        <v>0</v>
      </c>
    </row>
    <row r="11" spans="1:14" x14ac:dyDescent="0.25">
      <c r="A11" s="5">
        <v>1</v>
      </c>
      <c r="B11" s="5">
        <v>1</v>
      </c>
      <c r="C11" s="4" t="s">
        <v>24</v>
      </c>
      <c r="D11" s="4" t="s">
        <v>47</v>
      </c>
      <c r="E11" s="4"/>
      <c r="F11" s="24">
        <v>760</v>
      </c>
      <c r="G11" s="12"/>
      <c r="H11" s="12"/>
      <c r="I11" s="12"/>
      <c r="J11" s="35">
        <f>'Расчет Конт'!Z11</f>
        <v>50.1</v>
      </c>
      <c r="K11" s="30">
        <f t="shared" si="0"/>
        <v>6.592105263157895E-2</v>
      </c>
      <c r="L11" s="18">
        <f t="shared" si="1"/>
        <v>0</v>
      </c>
      <c r="M11" s="30">
        <f t="shared" si="2"/>
        <v>0</v>
      </c>
      <c r="N11" s="18">
        <f t="shared" si="3"/>
        <v>0</v>
      </c>
    </row>
    <row r="12" spans="1:14" x14ac:dyDescent="0.25">
      <c r="A12" s="5">
        <v>1</v>
      </c>
      <c r="B12" s="5">
        <v>1</v>
      </c>
      <c r="C12" s="4" t="s">
        <v>25</v>
      </c>
      <c r="D12" s="4" t="s">
        <v>48</v>
      </c>
      <c r="E12" s="4"/>
      <c r="F12" s="24">
        <v>760</v>
      </c>
      <c r="G12" s="12"/>
      <c r="H12" s="12"/>
      <c r="I12" s="12"/>
      <c r="J12" s="35">
        <f>'Расчет Конт'!Z12</f>
        <v>51.300000000000004</v>
      </c>
      <c r="K12" s="30">
        <f t="shared" si="0"/>
        <v>6.7500000000000004E-2</v>
      </c>
      <c r="L12" s="18">
        <f t="shared" si="1"/>
        <v>0</v>
      </c>
      <c r="M12" s="30">
        <f t="shared" si="2"/>
        <v>0</v>
      </c>
      <c r="N12" s="18">
        <f t="shared" si="3"/>
        <v>0</v>
      </c>
    </row>
    <row r="13" spans="1:14" ht="45" x14ac:dyDescent="0.25">
      <c r="A13" s="5">
        <v>1</v>
      </c>
      <c r="B13" s="5">
        <v>2</v>
      </c>
      <c r="C13" s="4" t="s">
        <v>26</v>
      </c>
      <c r="D13" s="4" t="s">
        <v>61</v>
      </c>
      <c r="E13" s="4"/>
      <c r="F13" s="24">
        <v>760</v>
      </c>
      <c r="G13" s="12"/>
      <c r="H13" s="12"/>
      <c r="I13" s="12"/>
      <c r="J13" s="35">
        <f>'Расчет Конт'!Z13</f>
        <v>32.1</v>
      </c>
      <c r="K13" s="30">
        <f t="shared" si="0"/>
        <v>4.2236842105263163E-2</v>
      </c>
      <c r="L13" s="18">
        <f t="shared" si="1"/>
        <v>0</v>
      </c>
      <c r="M13" s="30">
        <f t="shared" si="2"/>
        <v>0</v>
      </c>
      <c r="N13" s="18">
        <f t="shared" si="3"/>
        <v>0</v>
      </c>
    </row>
    <row r="14" spans="1:14" x14ac:dyDescent="0.25">
      <c r="A14" s="5">
        <v>1</v>
      </c>
      <c r="B14" s="5">
        <v>1.2</v>
      </c>
      <c r="C14" s="4" t="s">
        <v>53</v>
      </c>
      <c r="D14" s="4" t="s">
        <v>55</v>
      </c>
      <c r="E14" s="4" t="s">
        <v>129</v>
      </c>
      <c r="F14" s="24">
        <v>760</v>
      </c>
      <c r="G14" s="12" t="s">
        <v>121</v>
      </c>
      <c r="H14" s="12" t="s">
        <v>122</v>
      </c>
      <c r="I14" s="12" t="s">
        <v>121</v>
      </c>
      <c r="J14" s="35">
        <f>'Расчет Конт'!Z14</f>
        <v>119.5</v>
      </c>
      <c r="K14" s="30">
        <f t="shared" si="0"/>
        <v>0.15723684210526315</v>
      </c>
      <c r="L14" s="18">
        <f t="shared" si="1"/>
        <v>0.15723684210526315</v>
      </c>
      <c r="M14" s="30">
        <f t="shared" si="2"/>
        <v>0</v>
      </c>
      <c r="N14" s="18">
        <f t="shared" si="3"/>
        <v>0.15723684210526315</v>
      </c>
    </row>
    <row r="15" spans="1:14" ht="60" x14ac:dyDescent="0.25">
      <c r="A15" s="5">
        <v>1</v>
      </c>
      <c r="B15" s="5">
        <v>2</v>
      </c>
      <c r="C15" s="4" t="s">
        <v>53</v>
      </c>
      <c r="D15" s="4" t="s">
        <v>62</v>
      </c>
      <c r="E15" s="4" t="s">
        <v>130</v>
      </c>
      <c r="F15" s="24">
        <v>760</v>
      </c>
      <c r="G15" s="12" t="s">
        <v>121</v>
      </c>
      <c r="H15" s="12" t="s">
        <v>121</v>
      </c>
      <c r="I15" s="12" t="s">
        <v>121</v>
      </c>
      <c r="J15" s="35">
        <f>'Расчет Конт'!Z15</f>
        <v>68.099999999999994</v>
      </c>
      <c r="K15" s="30">
        <f t="shared" si="0"/>
        <v>8.960526315789473E-2</v>
      </c>
      <c r="L15" s="18">
        <f t="shared" si="1"/>
        <v>8.960526315789473E-2</v>
      </c>
      <c r="M15" s="30">
        <f t="shared" si="2"/>
        <v>8.960526315789473E-2</v>
      </c>
      <c r="N15" s="18">
        <f t="shared" si="3"/>
        <v>8.960526315789473E-2</v>
      </c>
    </row>
    <row r="16" spans="1:14" ht="45" x14ac:dyDescent="0.25">
      <c r="A16" s="5">
        <v>2</v>
      </c>
      <c r="B16" s="5">
        <v>3</v>
      </c>
      <c r="C16" s="4" t="s">
        <v>53</v>
      </c>
      <c r="D16" s="4" t="s">
        <v>63</v>
      </c>
      <c r="E16" s="4"/>
      <c r="F16" s="24"/>
      <c r="G16" s="12"/>
      <c r="H16" s="12"/>
      <c r="I16" s="12"/>
      <c r="J16" s="35">
        <f>'Расчет Конт'!Z16</f>
        <v>68.099999999999994</v>
      </c>
      <c r="K16" s="30" t="e">
        <f t="shared" si="0"/>
        <v>#DIV/0!</v>
      </c>
      <c r="L16" s="18">
        <f t="shared" si="1"/>
        <v>0</v>
      </c>
      <c r="M16" s="30">
        <f t="shared" si="2"/>
        <v>0</v>
      </c>
      <c r="N16" s="18">
        <f t="shared" si="3"/>
        <v>0</v>
      </c>
    </row>
    <row r="17" spans="1:14" ht="45" x14ac:dyDescent="0.25">
      <c r="A17" s="5">
        <v>1.2</v>
      </c>
      <c r="B17" s="5" t="s">
        <v>59</v>
      </c>
      <c r="C17" s="4" t="s">
        <v>58</v>
      </c>
      <c r="D17" s="4" t="s">
        <v>57</v>
      </c>
      <c r="E17" s="4" t="s">
        <v>134</v>
      </c>
      <c r="F17" s="24">
        <v>820</v>
      </c>
      <c r="G17" s="12" t="s">
        <v>121</v>
      </c>
      <c r="H17" s="12" t="s">
        <v>121</v>
      </c>
      <c r="I17" s="12" t="s">
        <v>122</v>
      </c>
      <c r="J17" s="35">
        <f>'Расчет Конт'!Z17</f>
        <v>136.4</v>
      </c>
      <c r="K17" s="30">
        <f t="shared" si="0"/>
        <v>0.16634146341463416</v>
      </c>
      <c r="L17" s="18">
        <f t="shared" si="1"/>
        <v>0.16634146341463416</v>
      </c>
      <c r="M17" s="30">
        <f t="shared" si="2"/>
        <v>0.16634146341463416</v>
      </c>
      <c r="N17" s="18">
        <f t="shared" si="3"/>
        <v>0</v>
      </c>
    </row>
    <row r="18" spans="1:14" ht="45" x14ac:dyDescent="0.25">
      <c r="A18" s="5">
        <v>2</v>
      </c>
      <c r="B18" s="5">
        <v>3</v>
      </c>
      <c r="C18" s="4" t="s">
        <v>53</v>
      </c>
      <c r="D18" s="4" t="s">
        <v>64</v>
      </c>
      <c r="E18" s="4"/>
      <c r="F18" s="24"/>
      <c r="G18" s="12"/>
      <c r="H18" s="12"/>
      <c r="I18" s="12"/>
      <c r="J18" s="35">
        <f>'Расчет Конт'!Z18</f>
        <v>50.1</v>
      </c>
      <c r="K18" s="30" t="e">
        <f t="shared" si="0"/>
        <v>#DIV/0!</v>
      </c>
      <c r="L18" s="18">
        <f t="shared" si="1"/>
        <v>0</v>
      </c>
      <c r="M18" s="30">
        <f t="shared" si="2"/>
        <v>0</v>
      </c>
      <c r="N18" s="18">
        <f t="shared" si="3"/>
        <v>0</v>
      </c>
    </row>
    <row r="19" spans="1:14" ht="30" x14ac:dyDescent="0.25">
      <c r="A19" s="5">
        <v>2</v>
      </c>
      <c r="B19" s="5">
        <v>3</v>
      </c>
      <c r="C19" s="4" t="s">
        <v>53</v>
      </c>
      <c r="D19" s="4" t="s">
        <v>65</v>
      </c>
      <c r="E19" s="4"/>
      <c r="F19" s="24"/>
      <c r="G19" s="12"/>
      <c r="H19" s="12"/>
      <c r="I19" s="12"/>
      <c r="J19" s="35">
        <f>'Расчет Конт'!Z19</f>
        <v>51.2</v>
      </c>
      <c r="K19" s="30" t="e">
        <f t="shared" si="0"/>
        <v>#DIV/0!</v>
      </c>
      <c r="L19" s="18">
        <f t="shared" si="1"/>
        <v>0</v>
      </c>
      <c r="M19" s="30">
        <f t="shared" si="2"/>
        <v>0</v>
      </c>
      <c r="N19" s="18">
        <f t="shared" si="3"/>
        <v>0</v>
      </c>
    </row>
    <row r="20" spans="1:14" ht="30" x14ac:dyDescent="0.25">
      <c r="A20" s="5">
        <v>1</v>
      </c>
      <c r="B20" s="5">
        <v>1</v>
      </c>
      <c r="C20" s="4" t="s">
        <v>51</v>
      </c>
      <c r="D20" s="4" t="s">
        <v>50</v>
      </c>
      <c r="E20" s="4"/>
      <c r="F20" s="24"/>
      <c r="G20" s="12"/>
      <c r="H20" s="12"/>
      <c r="I20" s="12"/>
      <c r="J20" s="35">
        <f>'Расчет Конт'!Z20</f>
        <v>51.300000000000004</v>
      </c>
      <c r="K20" s="30" t="e">
        <f t="shared" si="0"/>
        <v>#DIV/0!</v>
      </c>
      <c r="L20" s="18">
        <f t="shared" si="1"/>
        <v>0</v>
      </c>
      <c r="M20" s="30">
        <f t="shared" si="2"/>
        <v>0</v>
      </c>
      <c r="N20" s="18">
        <f t="shared" si="3"/>
        <v>0</v>
      </c>
    </row>
    <row r="21" spans="1:14" ht="45" x14ac:dyDescent="0.25">
      <c r="A21" s="5">
        <v>2</v>
      </c>
      <c r="B21" s="5">
        <v>4</v>
      </c>
      <c r="C21" s="4" t="s">
        <v>53</v>
      </c>
      <c r="D21" s="4" t="s">
        <v>66</v>
      </c>
      <c r="E21" s="4"/>
      <c r="F21" s="24"/>
      <c r="G21" s="12"/>
      <c r="H21" s="12"/>
      <c r="I21" s="12"/>
      <c r="J21" s="35">
        <f>'Расчет Конт'!Z21</f>
        <v>69.3</v>
      </c>
      <c r="K21" s="30" t="e">
        <f t="shared" si="0"/>
        <v>#DIV/0!</v>
      </c>
      <c r="L21" s="18">
        <f t="shared" si="1"/>
        <v>0</v>
      </c>
      <c r="M21" s="30">
        <f t="shared" si="2"/>
        <v>0</v>
      </c>
      <c r="N21" s="18">
        <f t="shared" si="3"/>
        <v>0</v>
      </c>
    </row>
    <row r="22" spans="1:14" ht="30" x14ac:dyDescent="0.25">
      <c r="A22" s="5">
        <v>1</v>
      </c>
      <c r="B22" s="5">
        <v>1</v>
      </c>
      <c r="C22" s="4" t="s">
        <v>19</v>
      </c>
      <c r="D22" s="4" t="s">
        <v>54</v>
      </c>
      <c r="E22" s="4"/>
      <c r="F22" s="24"/>
      <c r="G22" s="12"/>
      <c r="H22" s="12"/>
      <c r="I22" s="12"/>
      <c r="J22" s="35">
        <f>'Расчет Конт'!Z22</f>
        <v>32.1</v>
      </c>
      <c r="K22" s="30" t="e">
        <f t="shared" si="0"/>
        <v>#DIV/0!</v>
      </c>
      <c r="L22" s="18">
        <f t="shared" si="1"/>
        <v>0</v>
      </c>
      <c r="M22" s="30">
        <f t="shared" si="2"/>
        <v>0</v>
      </c>
      <c r="N22" s="18">
        <f t="shared" si="3"/>
        <v>0</v>
      </c>
    </row>
    <row r="23" spans="1:14" ht="45" x14ac:dyDescent="0.25">
      <c r="A23" s="5">
        <v>1</v>
      </c>
      <c r="B23" s="5">
        <v>1</v>
      </c>
      <c r="C23" s="4" t="s">
        <v>53</v>
      </c>
      <c r="D23" s="4" t="s">
        <v>43</v>
      </c>
      <c r="E23" s="4"/>
      <c r="F23" s="24"/>
      <c r="G23" s="12"/>
      <c r="H23" s="12"/>
      <c r="I23" s="12"/>
      <c r="J23" s="35">
        <f>'Расчет Конт'!Z23</f>
        <v>32.1</v>
      </c>
      <c r="K23" s="30" t="e">
        <f t="shared" si="0"/>
        <v>#DIV/0!</v>
      </c>
      <c r="L23" s="18">
        <f t="shared" si="1"/>
        <v>0</v>
      </c>
      <c r="M23" s="30">
        <f t="shared" si="2"/>
        <v>0</v>
      </c>
      <c r="N23" s="18">
        <f t="shared" si="3"/>
        <v>0</v>
      </c>
    </row>
    <row r="24" spans="1:14" x14ac:dyDescent="0.25">
      <c r="A24" s="5">
        <v>2.2999999999999998</v>
      </c>
      <c r="B24" s="5">
        <v>4.5</v>
      </c>
      <c r="C24" s="4" t="s">
        <v>53</v>
      </c>
      <c r="D24" s="4" t="s">
        <v>67</v>
      </c>
      <c r="E24" s="4"/>
      <c r="F24" s="24"/>
      <c r="G24" s="12"/>
      <c r="H24" s="12"/>
      <c r="I24" s="12"/>
      <c r="J24" s="35">
        <f>'Расчет Конт'!Z24</f>
        <v>64.2</v>
      </c>
      <c r="K24" s="30" t="e">
        <f t="shared" si="0"/>
        <v>#DIV/0!</v>
      </c>
      <c r="L24" s="18">
        <f t="shared" si="1"/>
        <v>0</v>
      </c>
      <c r="M24" s="30">
        <f t="shared" si="2"/>
        <v>0</v>
      </c>
      <c r="N24" s="18">
        <f t="shared" si="3"/>
        <v>0</v>
      </c>
    </row>
    <row r="25" spans="1:14" ht="45" x14ac:dyDescent="0.25">
      <c r="A25" s="5">
        <v>2.2999999999999998</v>
      </c>
      <c r="B25" s="5">
        <v>4.5</v>
      </c>
      <c r="C25" s="4" t="s">
        <v>53</v>
      </c>
      <c r="D25" s="4" t="s">
        <v>68</v>
      </c>
      <c r="E25" s="4"/>
      <c r="F25" s="24"/>
      <c r="G25" s="12"/>
      <c r="H25" s="12"/>
      <c r="I25" s="12"/>
      <c r="J25" s="35">
        <f>'Расчет Конт'!Z25</f>
        <v>138.29999999999998</v>
      </c>
      <c r="K25" s="30" t="e">
        <f t="shared" si="0"/>
        <v>#DIV/0!</v>
      </c>
      <c r="L25" s="18">
        <f t="shared" si="1"/>
        <v>0</v>
      </c>
      <c r="M25" s="30">
        <f t="shared" si="2"/>
        <v>0</v>
      </c>
      <c r="N25" s="18">
        <f t="shared" si="3"/>
        <v>0</v>
      </c>
    </row>
    <row r="26" spans="1:14" ht="60" x14ac:dyDescent="0.25">
      <c r="A26" s="5">
        <v>3</v>
      </c>
      <c r="B26" s="5">
        <v>5</v>
      </c>
      <c r="C26" s="4" t="s">
        <v>53</v>
      </c>
      <c r="D26" s="4" t="s">
        <v>69</v>
      </c>
      <c r="E26" s="4"/>
      <c r="F26" s="24"/>
      <c r="G26" s="12"/>
      <c r="H26" s="12"/>
      <c r="I26" s="12"/>
      <c r="J26" s="35">
        <f>'Расчет Конт'!Z26</f>
        <v>51.300000000000004</v>
      </c>
      <c r="K26" s="30" t="e">
        <f t="shared" si="0"/>
        <v>#DIV/0!</v>
      </c>
      <c r="L26" s="18">
        <f t="shared" si="1"/>
        <v>0</v>
      </c>
      <c r="M26" s="30">
        <f t="shared" si="2"/>
        <v>0</v>
      </c>
      <c r="N26" s="18">
        <f t="shared" si="3"/>
        <v>0</v>
      </c>
    </row>
    <row r="27" spans="1:14" ht="30" x14ac:dyDescent="0.25">
      <c r="A27" s="5">
        <v>3</v>
      </c>
      <c r="B27" s="5">
        <v>5</v>
      </c>
      <c r="C27" s="4" t="s">
        <v>53</v>
      </c>
      <c r="D27" s="4" t="s">
        <v>70</v>
      </c>
      <c r="E27" s="4"/>
      <c r="F27" s="24"/>
      <c r="G27" s="12"/>
      <c r="H27" s="12"/>
      <c r="I27" s="12"/>
      <c r="J27" s="35">
        <f>'Расчет Конт'!Z27</f>
        <v>69.3</v>
      </c>
      <c r="K27" s="30" t="e">
        <f t="shared" si="0"/>
        <v>#DIV/0!</v>
      </c>
      <c r="L27" s="18">
        <f t="shared" si="1"/>
        <v>0</v>
      </c>
      <c r="M27" s="30">
        <f t="shared" si="2"/>
        <v>0</v>
      </c>
      <c r="N27" s="18">
        <f t="shared" si="3"/>
        <v>0</v>
      </c>
    </row>
    <row r="28" spans="1:14" ht="75" x14ac:dyDescent="0.25">
      <c r="A28" s="5">
        <v>3</v>
      </c>
      <c r="B28" s="5">
        <v>6</v>
      </c>
      <c r="C28" s="4" t="s">
        <v>53</v>
      </c>
      <c r="D28" s="4" t="s">
        <v>71</v>
      </c>
      <c r="E28" s="4"/>
      <c r="F28" s="24"/>
      <c r="G28" s="12"/>
      <c r="H28" s="12"/>
      <c r="I28" s="12"/>
      <c r="J28" s="35">
        <f>'Расчет Конт'!Z28</f>
        <v>33.300000000000004</v>
      </c>
      <c r="K28" s="30" t="e">
        <f t="shared" si="0"/>
        <v>#DIV/0!</v>
      </c>
      <c r="L28" s="18">
        <f t="shared" si="1"/>
        <v>0</v>
      </c>
      <c r="M28" s="30">
        <f t="shared" si="2"/>
        <v>0</v>
      </c>
      <c r="N28" s="18">
        <f t="shared" si="3"/>
        <v>0</v>
      </c>
    </row>
    <row r="29" spans="1:14" ht="60" x14ac:dyDescent="0.25">
      <c r="A29" s="5">
        <v>3</v>
      </c>
      <c r="B29" s="5">
        <v>6</v>
      </c>
      <c r="C29" s="4" t="s">
        <v>53</v>
      </c>
      <c r="D29" s="4" t="s">
        <v>72</v>
      </c>
      <c r="E29" s="4"/>
      <c r="F29" s="24"/>
      <c r="G29" s="12"/>
      <c r="H29" s="12"/>
      <c r="I29" s="12"/>
      <c r="J29" s="35">
        <f>'Расчет Конт'!Z29</f>
        <v>50.1</v>
      </c>
      <c r="K29" s="30" t="e">
        <f t="shared" si="0"/>
        <v>#DIV/0!</v>
      </c>
      <c r="L29" s="18">
        <f t="shared" si="1"/>
        <v>0</v>
      </c>
      <c r="M29" s="30">
        <f t="shared" si="2"/>
        <v>0</v>
      </c>
      <c r="N29" s="18">
        <f t="shared" si="3"/>
        <v>0</v>
      </c>
    </row>
    <row r="30" spans="1:14" ht="135" x14ac:dyDescent="0.25">
      <c r="A30" s="5" t="s">
        <v>59</v>
      </c>
      <c r="B30" s="6" t="s">
        <v>83</v>
      </c>
      <c r="C30" s="4" t="s">
        <v>22</v>
      </c>
      <c r="D30" s="4" t="s">
        <v>17</v>
      </c>
      <c r="E30" s="4"/>
      <c r="F30" s="24"/>
      <c r="G30" s="12"/>
      <c r="H30" s="12"/>
      <c r="I30" s="12"/>
      <c r="J30" s="35">
        <f>'Расчет Конт'!Z30</f>
        <v>306</v>
      </c>
      <c r="K30" s="30" t="e">
        <f t="shared" si="0"/>
        <v>#DIV/0!</v>
      </c>
      <c r="L30" s="18">
        <f t="shared" si="1"/>
        <v>0</v>
      </c>
      <c r="M30" s="30">
        <f t="shared" si="2"/>
        <v>0</v>
      </c>
      <c r="N30" s="18">
        <f t="shared" si="3"/>
        <v>0</v>
      </c>
    </row>
    <row r="31" spans="1:14" x14ac:dyDescent="0.25">
      <c r="A31" s="5">
        <v>3</v>
      </c>
      <c r="B31" s="5">
        <v>6</v>
      </c>
      <c r="C31" s="4" t="s">
        <v>53</v>
      </c>
      <c r="D31" s="4" t="s">
        <v>73</v>
      </c>
      <c r="E31" s="4"/>
      <c r="F31" s="24"/>
      <c r="G31" s="12"/>
      <c r="H31" s="12"/>
      <c r="I31" s="12"/>
      <c r="J31" s="35">
        <f>'Расчет Конт'!Z31</f>
        <v>68.099999999999994</v>
      </c>
      <c r="K31" s="30" t="e">
        <f t="shared" si="0"/>
        <v>#DIV/0!</v>
      </c>
      <c r="L31" s="18">
        <f t="shared" si="1"/>
        <v>0</v>
      </c>
      <c r="M31" s="30">
        <f t="shared" si="2"/>
        <v>0</v>
      </c>
      <c r="N31" s="18">
        <f t="shared" si="3"/>
        <v>0</v>
      </c>
    </row>
    <row r="32" spans="1:14" ht="45" x14ac:dyDescent="0.25">
      <c r="A32" s="5">
        <v>3</v>
      </c>
      <c r="B32" s="5">
        <v>6</v>
      </c>
      <c r="C32" s="4" t="s">
        <v>53</v>
      </c>
      <c r="D32" s="4" t="s">
        <v>74</v>
      </c>
      <c r="E32" s="4"/>
      <c r="F32" s="24"/>
      <c r="G32" s="12"/>
      <c r="H32" s="12"/>
      <c r="I32" s="12"/>
      <c r="J32" s="35">
        <f>'Расчет Конт'!Z32</f>
        <v>50.1</v>
      </c>
      <c r="K32" s="30" t="e">
        <f t="shared" si="0"/>
        <v>#DIV/0!</v>
      </c>
      <c r="L32" s="18">
        <f t="shared" si="1"/>
        <v>0</v>
      </c>
      <c r="M32" s="30">
        <f t="shared" si="2"/>
        <v>0</v>
      </c>
      <c r="N32" s="18">
        <f t="shared" si="3"/>
        <v>0</v>
      </c>
    </row>
    <row r="33" spans="1:14" ht="45" x14ac:dyDescent="0.25">
      <c r="A33" s="5">
        <v>4</v>
      </c>
      <c r="B33" s="5">
        <v>7</v>
      </c>
      <c r="C33" s="4" t="s">
        <v>53</v>
      </c>
      <c r="D33" s="4" t="s">
        <v>75</v>
      </c>
      <c r="E33" s="4"/>
      <c r="F33" s="24"/>
      <c r="G33" s="12"/>
      <c r="H33" s="12"/>
      <c r="I33" s="12"/>
      <c r="J33" s="35">
        <f>'Расчет Конт'!Z33</f>
        <v>69</v>
      </c>
      <c r="K33" s="30" t="e">
        <f t="shared" si="0"/>
        <v>#DIV/0!</v>
      </c>
      <c r="L33" s="18">
        <f t="shared" si="1"/>
        <v>0</v>
      </c>
      <c r="M33" s="30">
        <f t="shared" si="2"/>
        <v>0</v>
      </c>
      <c r="N33" s="18">
        <f t="shared" si="3"/>
        <v>0</v>
      </c>
    </row>
    <row r="34" spans="1:14" ht="30" x14ac:dyDescent="0.25">
      <c r="A34" s="5">
        <v>4</v>
      </c>
      <c r="B34" s="5">
        <v>7</v>
      </c>
      <c r="C34" s="4" t="s">
        <v>53</v>
      </c>
      <c r="D34" s="4" t="s">
        <v>76</v>
      </c>
      <c r="E34" s="4"/>
      <c r="F34" s="24"/>
      <c r="G34" s="12"/>
      <c r="H34" s="12"/>
      <c r="I34" s="12"/>
      <c r="J34" s="35">
        <f>'Расчет Конт'!Z34</f>
        <v>50.1</v>
      </c>
      <c r="K34" s="30" t="e">
        <f t="shared" si="0"/>
        <v>#DIV/0!</v>
      </c>
      <c r="L34" s="18">
        <f t="shared" si="1"/>
        <v>0</v>
      </c>
      <c r="M34" s="30">
        <f t="shared" si="2"/>
        <v>0</v>
      </c>
      <c r="N34" s="18">
        <f t="shared" si="3"/>
        <v>0</v>
      </c>
    </row>
    <row r="35" spans="1:14" ht="45" x14ac:dyDescent="0.25">
      <c r="A35" s="5">
        <v>4</v>
      </c>
      <c r="B35" s="5">
        <v>7</v>
      </c>
      <c r="C35" s="4" t="s">
        <v>53</v>
      </c>
      <c r="D35" s="4" t="s">
        <v>77</v>
      </c>
      <c r="E35" s="4"/>
      <c r="F35" s="24"/>
      <c r="G35" s="12"/>
      <c r="H35" s="12"/>
      <c r="I35" s="12"/>
      <c r="J35" s="35">
        <f>'Расчет Конт'!Z35</f>
        <v>32.1</v>
      </c>
      <c r="K35" s="30" t="e">
        <f t="shared" si="0"/>
        <v>#DIV/0!</v>
      </c>
      <c r="L35" s="18">
        <f t="shared" si="1"/>
        <v>0</v>
      </c>
      <c r="M35" s="30">
        <f t="shared" si="2"/>
        <v>0</v>
      </c>
      <c r="N35" s="18">
        <f t="shared" si="3"/>
        <v>0</v>
      </c>
    </row>
    <row r="36" spans="1:14" ht="60" x14ac:dyDescent="0.25">
      <c r="A36" s="5">
        <v>4</v>
      </c>
      <c r="B36" s="5">
        <v>7</v>
      </c>
      <c r="C36" s="4" t="s">
        <v>53</v>
      </c>
      <c r="D36" s="4" t="s">
        <v>78</v>
      </c>
      <c r="E36" s="4"/>
      <c r="F36" s="24"/>
      <c r="G36" s="12"/>
      <c r="H36" s="12"/>
      <c r="I36" s="12"/>
      <c r="J36" s="35">
        <f>'Расчет Конт'!Z36</f>
        <v>68.099999999999994</v>
      </c>
      <c r="K36" s="30" t="e">
        <f t="shared" si="0"/>
        <v>#DIV/0!</v>
      </c>
      <c r="L36" s="18">
        <f t="shared" si="1"/>
        <v>0</v>
      </c>
      <c r="M36" s="30">
        <f t="shared" si="2"/>
        <v>0</v>
      </c>
      <c r="N36" s="18">
        <f t="shared" si="3"/>
        <v>0</v>
      </c>
    </row>
    <row r="37" spans="1:14" ht="45" x14ac:dyDescent="0.25">
      <c r="A37" s="5">
        <v>4</v>
      </c>
      <c r="B37" s="5">
        <v>7</v>
      </c>
      <c r="C37" s="4" t="s">
        <v>53</v>
      </c>
      <c r="D37" s="4" t="s">
        <v>79</v>
      </c>
      <c r="E37" s="4"/>
      <c r="F37" s="24"/>
      <c r="G37" s="12"/>
      <c r="H37" s="12"/>
      <c r="I37" s="12"/>
      <c r="J37" s="35">
        <f>'Расчет Конт'!Z37</f>
        <v>51.300000000000004</v>
      </c>
      <c r="K37" s="30" t="e">
        <f t="shared" si="0"/>
        <v>#DIV/0!</v>
      </c>
      <c r="L37" s="18">
        <f t="shared" si="1"/>
        <v>0</v>
      </c>
      <c r="M37" s="30">
        <f t="shared" si="2"/>
        <v>0</v>
      </c>
      <c r="N37" s="18">
        <f t="shared" si="3"/>
        <v>0</v>
      </c>
    </row>
    <row r="38" spans="1:14" ht="60" x14ac:dyDescent="0.25">
      <c r="A38" s="5">
        <v>3</v>
      </c>
      <c r="B38" s="5">
        <v>5.6</v>
      </c>
      <c r="C38" s="4" t="s">
        <v>58</v>
      </c>
      <c r="D38" s="4" t="s">
        <v>91</v>
      </c>
      <c r="E38" s="4"/>
      <c r="F38" s="24"/>
      <c r="G38" s="12"/>
      <c r="H38" s="12"/>
      <c r="I38" s="12"/>
      <c r="J38" s="35">
        <f>'Расчет Конт'!Z38</f>
        <v>102.3</v>
      </c>
      <c r="K38" s="30" t="e">
        <f t="shared" si="0"/>
        <v>#DIV/0!</v>
      </c>
      <c r="L38" s="18">
        <f t="shared" si="1"/>
        <v>0</v>
      </c>
      <c r="M38" s="30">
        <f t="shared" si="2"/>
        <v>0</v>
      </c>
      <c r="N38" s="18">
        <f t="shared" si="3"/>
        <v>0</v>
      </c>
    </row>
    <row r="39" spans="1:14" x14ac:dyDescent="0.25">
      <c r="A39" s="5"/>
      <c r="B39" s="5"/>
      <c r="C39" s="4"/>
      <c r="D39" s="4"/>
      <c r="E39" s="4"/>
      <c r="F39" s="24"/>
      <c r="G39" s="12"/>
      <c r="H39" s="12"/>
      <c r="I39" s="12"/>
      <c r="J39" s="35"/>
      <c r="K39" s="30"/>
      <c r="L39" s="18"/>
      <c r="M39" s="30"/>
      <c r="N39" s="18"/>
    </row>
    <row r="40" spans="1:14" ht="120" x14ac:dyDescent="0.25">
      <c r="A40" s="5">
        <v>3</v>
      </c>
      <c r="B40" s="5">
        <v>5</v>
      </c>
      <c r="C40" s="4" t="s">
        <v>52</v>
      </c>
      <c r="D40" s="4" t="s">
        <v>98</v>
      </c>
      <c r="E40" s="4"/>
      <c r="F40" s="24"/>
      <c r="G40" s="12"/>
      <c r="H40" s="12"/>
      <c r="I40" s="12"/>
      <c r="J40" s="35">
        <f>'Расчет Конт'!Z40</f>
        <v>32.1</v>
      </c>
      <c r="K40" s="30" t="e">
        <f t="shared" si="0"/>
        <v>#DIV/0!</v>
      </c>
      <c r="L40" s="18">
        <f t="shared" si="1"/>
        <v>0</v>
      </c>
      <c r="M40" s="30">
        <f t="shared" si="2"/>
        <v>0</v>
      </c>
      <c r="N40" s="18">
        <f t="shared" si="3"/>
        <v>0</v>
      </c>
    </row>
    <row r="41" spans="1:14" x14ac:dyDescent="0.25">
      <c r="A41" s="5"/>
      <c r="B41" s="5"/>
      <c r="C41" s="4"/>
      <c r="D41" s="4"/>
      <c r="E41" s="4"/>
      <c r="F41" s="24"/>
      <c r="G41" s="12"/>
      <c r="H41" s="12"/>
      <c r="I41" s="12"/>
      <c r="J41" s="35"/>
      <c r="K41" s="30"/>
      <c r="L41" s="18"/>
      <c r="M41" s="30"/>
      <c r="N41" s="18"/>
    </row>
    <row r="42" spans="1:14" ht="75" x14ac:dyDescent="0.25">
      <c r="A42" s="5">
        <v>3</v>
      </c>
      <c r="B42" s="5">
        <v>5</v>
      </c>
      <c r="C42" s="4" t="s">
        <v>53</v>
      </c>
      <c r="D42" s="4" t="s">
        <v>99</v>
      </c>
      <c r="E42" s="4"/>
      <c r="F42" s="24"/>
      <c r="G42" s="12"/>
      <c r="H42" s="12"/>
      <c r="I42" s="12"/>
      <c r="J42" s="35">
        <f>'Расчет Конт'!Z42</f>
        <v>50.1</v>
      </c>
      <c r="K42" s="30" t="e">
        <f t="shared" si="0"/>
        <v>#DIV/0!</v>
      </c>
      <c r="L42" s="18">
        <f t="shared" si="1"/>
        <v>0</v>
      </c>
      <c r="M42" s="30">
        <f t="shared" si="2"/>
        <v>0</v>
      </c>
      <c r="N42" s="18">
        <f t="shared" si="3"/>
        <v>0</v>
      </c>
    </row>
    <row r="43" spans="1:14" x14ac:dyDescent="0.25">
      <c r="A43" s="5">
        <v>1</v>
      </c>
      <c r="B43" s="5">
        <v>2</v>
      </c>
      <c r="C43" s="4" t="s">
        <v>53</v>
      </c>
      <c r="D43" s="4" t="s">
        <v>85</v>
      </c>
      <c r="E43" s="4"/>
      <c r="F43" s="24"/>
      <c r="G43" s="12"/>
      <c r="H43" s="12"/>
      <c r="I43" s="12"/>
      <c r="J43" s="35">
        <f>'Расчет Конт'!Z43</f>
        <v>51.300000000000004</v>
      </c>
      <c r="K43" s="30" t="e">
        <f t="shared" si="0"/>
        <v>#DIV/0!</v>
      </c>
      <c r="L43" s="18">
        <f t="shared" si="1"/>
        <v>0</v>
      </c>
      <c r="M43" s="30">
        <f t="shared" si="2"/>
        <v>0</v>
      </c>
      <c r="N43" s="18">
        <f t="shared" si="3"/>
        <v>0</v>
      </c>
    </row>
    <row r="44" spans="1:14" ht="30" x14ac:dyDescent="0.25">
      <c r="A44" s="5">
        <v>2</v>
      </c>
      <c r="B44" s="5">
        <v>3</v>
      </c>
      <c r="C44" s="4" t="s">
        <v>53</v>
      </c>
      <c r="D44" s="4" t="s">
        <v>86</v>
      </c>
      <c r="E44" s="4"/>
      <c r="F44" s="24"/>
      <c r="G44" s="12"/>
      <c r="H44" s="12"/>
      <c r="I44" s="12"/>
      <c r="J44" s="35">
        <f>'Расчет Конт'!Z44</f>
        <v>68.099999999999994</v>
      </c>
      <c r="K44" s="30" t="e">
        <f t="shared" si="0"/>
        <v>#DIV/0!</v>
      </c>
      <c r="L44" s="18">
        <f t="shared" si="1"/>
        <v>0</v>
      </c>
      <c r="M44" s="30">
        <f t="shared" si="2"/>
        <v>0</v>
      </c>
      <c r="N44" s="18">
        <f t="shared" si="3"/>
        <v>0</v>
      </c>
    </row>
    <row r="45" spans="1:14" ht="30" x14ac:dyDescent="0.25">
      <c r="A45" s="5">
        <v>2</v>
      </c>
      <c r="B45" s="5">
        <v>3</v>
      </c>
      <c r="C45" s="4" t="s">
        <v>53</v>
      </c>
      <c r="D45" s="4" t="s">
        <v>87</v>
      </c>
      <c r="E45" s="4"/>
      <c r="F45" s="24"/>
      <c r="G45" s="12"/>
      <c r="H45" s="12"/>
      <c r="I45" s="12"/>
      <c r="J45" s="35">
        <f>'Расчет Конт'!Z45</f>
        <v>33.300000000000004</v>
      </c>
      <c r="K45" s="30" t="e">
        <f t="shared" si="0"/>
        <v>#DIV/0!</v>
      </c>
      <c r="L45" s="18">
        <f t="shared" si="1"/>
        <v>0</v>
      </c>
      <c r="M45" s="30">
        <f t="shared" si="2"/>
        <v>0</v>
      </c>
      <c r="N45" s="18">
        <f t="shared" si="3"/>
        <v>0</v>
      </c>
    </row>
    <row r="46" spans="1:14" ht="45" x14ac:dyDescent="0.25">
      <c r="A46" s="5">
        <v>2</v>
      </c>
      <c r="B46" s="5">
        <v>3.4</v>
      </c>
      <c r="C46" s="4" t="s">
        <v>53</v>
      </c>
      <c r="D46" s="4" t="s">
        <v>88</v>
      </c>
      <c r="E46" s="4"/>
      <c r="F46" s="24"/>
      <c r="G46" s="12"/>
      <c r="H46" s="12"/>
      <c r="I46" s="12"/>
      <c r="J46" s="35">
        <f>'Расчет Конт'!Z46</f>
        <v>138.39999999999998</v>
      </c>
      <c r="K46" s="30" t="e">
        <f t="shared" si="0"/>
        <v>#DIV/0!</v>
      </c>
      <c r="L46" s="18">
        <f t="shared" si="1"/>
        <v>0</v>
      </c>
      <c r="M46" s="30">
        <f t="shared" si="2"/>
        <v>0</v>
      </c>
      <c r="N46" s="18">
        <f t="shared" si="3"/>
        <v>0</v>
      </c>
    </row>
    <row r="47" spans="1:14" ht="45" x14ac:dyDescent="0.25">
      <c r="A47" s="5">
        <v>2</v>
      </c>
      <c r="B47" s="5">
        <v>4</v>
      </c>
      <c r="C47" s="4" t="s">
        <v>53</v>
      </c>
      <c r="D47" s="4" t="s">
        <v>89</v>
      </c>
      <c r="E47" s="4"/>
      <c r="F47" s="24"/>
      <c r="G47" s="12"/>
      <c r="H47" s="12"/>
      <c r="I47" s="12"/>
      <c r="J47" s="35">
        <f>'Расчет Конт'!Z47</f>
        <v>51.300000000000004</v>
      </c>
      <c r="K47" s="30" t="e">
        <f t="shared" si="0"/>
        <v>#DIV/0!</v>
      </c>
      <c r="L47" s="18">
        <f t="shared" si="1"/>
        <v>0</v>
      </c>
      <c r="M47" s="30">
        <f t="shared" si="2"/>
        <v>0</v>
      </c>
      <c r="N47" s="18">
        <f t="shared" si="3"/>
        <v>0</v>
      </c>
    </row>
    <row r="48" spans="1:14" x14ac:dyDescent="0.25">
      <c r="A48" s="5">
        <v>3</v>
      </c>
      <c r="B48" s="5">
        <v>5</v>
      </c>
      <c r="C48" s="4" t="s">
        <v>25</v>
      </c>
      <c r="D48" s="4" t="s">
        <v>90</v>
      </c>
      <c r="E48" s="4"/>
      <c r="F48" s="24"/>
      <c r="G48" s="12"/>
      <c r="H48" s="12"/>
      <c r="I48" s="12"/>
      <c r="J48" s="35">
        <f>'Расчет Конт'!Z48</f>
        <v>50.1</v>
      </c>
      <c r="K48" s="30" t="e">
        <f t="shared" si="0"/>
        <v>#DIV/0!</v>
      </c>
      <c r="L48" s="18">
        <f t="shared" si="1"/>
        <v>0</v>
      </c>
      <c r="M48" s="30">
        <f t="shared" si="2"/>
        <v>0</v>
      </c>
      <c r="N48" s="18">
        <f t="shared" si="3"/>
        <v>0</v>
      </c>
    </row>
    <row r="49" spans="1:14" ht="45" x14ac:dyDescent="0.25">
      <c r="A49" s="5">
        <v>3</v>
      </c>
      <c r="B49" s="5">
        <v>6</v>
      </c>
      <c r="C49" s="4" t="s">
        <v>53</v>
      </c>
      <c r="D49" s="4" t="s">
        <v>92</v>
      </c>
      <c r="E49" s="4"/>
      <c r="F49" s="24"/>
      <c r="G49" s="12"/>
      <c r="H49" s="12"/>
      <c r="I49" s="12"/>
      <c r="J49" s="35">
        <f>'Расчет Конт'!Z49</f>
        <v>69.3</v>
      </c>
      <c r="K49" s="30" t="e">
        <f t="shared" si="0"/>
        <v>#DIV/0!</v>
      </c>
      <c r="L49" s="18">
        <f t="shared" si="1"/>
        <v>0</v>
      </c>
      <c r="M49" s="30">
        <f t="shared" si="2"/>
        <v>0</v>
      </c>
      <c r="N49" s="18">
        <f t="shared" si="3"/>
        <v>0</v>
      </c>
    </row>
    <row r="50" spans="1:14" ht="30" x14ac:dyDescent="0.25">
      <c r="A50" s="5">
        <v>3</v>
      </c>
      <c r="B50" s="5">
        <v>6</v>
      </c>
      <c r="C50" s="4" t="s">
        <v>53</v>
      </c>
      <c r="D50" s="4" t="s">
        <v>93</v>
      </c>
      <c r="E50" s="4"/>
      <c r="F50" s="24"/>
      <c r="G50" s="12"/>
      <c r="H50" s="12"/>
      <c r="I50" s="12"/>
      <c r="J50" s="35">
        <f>'Расчет Конт'!Z50</f>
        <v>50.1</v>
      </c>
      <c r="K50" s="30" t="e">
        <f t="shared" si="0"/>
        <v>#DIV/0!</v>
      </c>
      <c r="L50" s="18">
        <f t="shared" si="1"/>
        <v>0</v>
      </c>
      <c r="M50" s="30">
        <f t="shared" si="2"/>
        <v>0</v>
      </c>
      <c r="N50" s="18">
        <f t="shared" si="3"/>
        <v>0</v>
      </c>
    </row>
    <row r="51" spans="1:14" ht="45" x14ac:dyDescent="0.25">
      <c r="A51" s="5">
        <v>4</v>
      </c>
      <c r="B51" s="5">
        <v>7</v>
      </c>
      <c r="C51" s="4" t="s">
        <v>53</v>
      </c>
      <c r="D51" s="4" t="s">
        <v>94</v>
      </c>
      <c r="E51" s="4"/>
      <c r="F51" s="24"/>
      <c r="G51" s="12"/>
      <c r="H51" s="12"/>
      <c r="I51" s="12"/>
      <c r="J51" s="35">
        <f>'Расчет Конт'!Z51</f>
        <v>50.1</v>
      </c>
      <c r="K51" s="30" t="e">
        <f t="shared" si="0"/>
        <v>#DIV/0!</v>
      </c>
      <c r="L51" s="18">
        <f t="shared" si="1"/>
        <v>0</v>
      </c>
      <c r="M51" s="30">
        <f t="shared" si="2"/>
        <v>0</v>
      </c>
      <c r="N51" s="18">
        <f t="shared" si="3"/>
        <v>0</v>
      </c>
    </row>
    <row r="52" spans="1:14" ht="45" x14ac:dyDescent="0.25">
      <c r="A52" s="5">
        <v>4</v>
      </c>
      <c r="B52" s="5">
        <v>7</v>
      </c>
      <c r="C52" s="4" t="s">
        <v>53</v>
      </c>
      <c r="D52" s="4" t="s">
        <v>95</v>
      </c>
      <c r="E52" s="4"/>
      <c r="F52" s="24"/>
      <c r="G52" s="12"/>
      <c r="H52" s="12"/>
      <c r="I52" s="12"/>
      <c r="J52" s="35">
        <f>'Расчет Конт'!Z52</f>
        <v>70.2</v>
      </c>
      <c r="K52" s="30" t="e">
        <f t="shared" si="0"/>
        <v>#DIV/0!</v>
      </c>
      <c r="L52" s="18">
        <f t="shared" si="1"/>
        <v>0</v>
      </c>
      <c r="M52" s="30">
        <f t="shared" si="2"/>
        <v>0</v>
      </c>
      <c r="N52" s="18">
        <f t="shared" si="3"/>
        <v>0</v>
      </c>
    </row>
    <row r="53" spans="1:14" ht="90" x14ac:dyDescent="0.25">
      <c r="A53" s="5">
        <v>3</v>
      </c>
      <c r="B53" s="5">
        <v>6</v>
      </c>
      <c r="C53" s="4" t="s">
        <v>53</v>
      </c>
      <c r="D53" s="4" t="s">
        <v>100</v>
      </c>
      <c r="E53" s="4"/>
      <c r="F53" s="24"/>
      <c r="G53" s="12"/>
      <c r="H53" s="12"/>
      <c r="I53" s="12"/>
      <c r="J53" s="35">
        <f>'Расчет Конт'!Z53</f>
        <v>70.2</v>
      </c>
      <c r="K53" s="30" t="e">
        <f t="shared" si="0"/>
        <v>#DIV/0!</v>
      </c>
      <c r="L53" s="18">
        <f t="shared" si="1"/>
        <v>0</v>
      </c>
      <c r="M53" s="30">
        <f t="shared" si="2"/>
        <v>0</v>
      </c>
      <c r="N53" s="18">
        <f t="shared" si="3"/>
        <v>0</v>
      </c>
    </row>
    <row r="54" spans="1:14" x14ac:dyDescent="0.25">
      <c r="A54" s="5"/>
      <c r="B54" s="5"/>
      <c r="C54" s="4"/>
      <c r="D54" s="4"/>
      <c r="E54" s="4"/>
      <c r="F54" s="24"/>
      <c r="G54" s="12"/>
      <c r="H54" s="12"/>
      <c r="I54" s="12"/>
      <c r="J54" s="35"/>
      <c r="K54" s="30"/>
      <c r="L54" s="18"/>
      <c r="M54" s="30"/>
      <c r="N54" s="18"/>
    </row>
    <row r="55" spans="1:14" ht="45" x14ac:dyDescent="0.25">
      <c r="A55" s="5">
        <v>1</v>
      </c>
      <c r="B55" s="5"/>
      <c r="C55" s="13" t="s">
        <v>53</v>
      </c>
      <c r="D55" s="4" t="s">
        <v>104</v>
      </c>
      <c r="E55" s="4"/>
      <c r="F55" s="24"/>
      <c r="G55" s="12"/>
      <c r="H55" s="12"/>
      <c r="I55" s="12"/>
      <c r="J55" s="35">
        <f>'Расчет Конт'!Z55</f>
        <v>2.5</v>
      </c>
      <c r="K55" s="30" t="e">
        <f t="shared" si="0"/>
        <v>#DIV/0!</v>
      </c>
      <c r="L55" s="18">
        <f t="shared" si="1"/>
        <v>0</v>
      </c>
      <c r="M55" s="30">
        <f t="shared" si="2"/>
        <v>0</v>
      </c>
      <c r="N55" s="18">
        <f t="shared" si="3"/>
        <v>0</v>
      </c>
    </row>
    <row r="56" spans="1:14" ht="75" x14ac:dyDescent="0.25">
      <c r="A56" s="5">
        <v>2</v>
      </c>
      <c r="B56" s="5"/>
      <c r="C56" s="13" t="s">
        <v>53</v>
      </c>
      <c r="D56" s="4" t="s">
        <v>105</v>
      </c>
      <c r="E56" s="4"/>
      <c r="F56" s="24"/>
      <c r="G56" s="12"/>
      <c r="H56" s="12"/>
      <c r="I56" s="12"/>
      <c r="J56" s="35">
        <f>'Расчет Конт'!Z56</f>
        <v>3.5</v>
      </c>
      <c r="K56" s="30" t="e">
        <f t="shared" si="0"/>
        <v>#DIV/0!</v>
      </c>
      <c r="L56" s="18">
        <f t="shared" si="1"/>
        <v>0</v>
      </c>
      <c r="M56" s="30">
        <f t="shared" si="2"/>
        <v>0</v>
      </c>
      <c r="N56" s="18">
        <f t="shared" si="3"/>
        <v>0</v>
      </c>
    </row>
    <row r="57" spans="1:14" ht="90" x14ac:dyDescent="0.25">
      <c r="A57" s="5">
        <v>3</v>
      </c>
      <c r="B57" s="5"/>
      <c r="C57" s="13" t="s">
        <v>53</v>
      </c>
      <c r="D57" s="4" t="s">
        <v>106</v>
      </c>
      <c r="E57" s="4"/>
      <c r="F57" s="24"/>
      <c r="G57" s="12"/>
      <c r="H57" s="12"/>
      <c r="I57" s="12"/>
      <c r="J57" s="35">
        <f>'Расчет Конт'!Z57</f>
        <v>3.5</v>
      </c>
      <c r="K57" s="30" t="e">
        <f t="shared" si="0"/>
        <v>#DIV/0!</v>
      </c>
      <c r="L57" s="18">
        <f t="shared" si="1"/>
        <v>0</v>
      </c>
      <c r="M57" s="30">
        <f t="shared" si="2"/>
        <v>0</v>
      </c>
      <c r="N57" s="18">
        <f t="shared" si="3"/>
        <v>0</v>
      </c>
    </row>
    <row r="58" spans="1:14" ht="75" x14ac:dyDescent="0.25">
      <c r="A58" s="5">
        <v>4</v>
      </c>
      <c r="B58" s="5"/>
      <c r="C58" s="13" t="s">
        <v>53</v>
      </c>
      <c r="D58" s="4" t="s">
        <v>107</v>
      </c>
      <c r="E58" s="4"/>
      <c r="F58" s="24"/>
      <c r="G58" s="12"/>
      <c r="H58" s="12"/>
      <c r="I58" s="12"/>
      <c r="J58" s="35">
        <f>'Расчет Конт'!Z58</f>
        <v>11.5</v>
      </c>
      <c r="K58" s="30" t="e">
        <f t="shared" si="0"/>
        <v>#DIV/0!</v>
      </c>
      <c r="L58" s="18">
        <f t="shared" si="1"/>
        <v>0</v>
      </c>
      <c r="M58" s="30">
        <f t="shared" si="2"/>
        <v>0</v>
      </c>
      <c r="N58" s="18">
        <f t="shared" si="3"/>
        <v>0</v>
      </c>
    </row>
    <row r="59" spans="1:14" ht="60" x14ac:dyDescent="0.25">
      <c r="A59" s="5">
        <v>4</v>
      </c>
      <c r="B59" s="5"/>
      <c r="C59" s="13" t="s">
        <v>53</v>
      </c>
      <c r="D59" s="4" t="s">
        <v>108</v>
      </c>
      <c r="E59" s="4"/>
      <c r="F59" s="24"/>
      <c r="G59" s="12"/>
      <c r="H59" s="12"/>
      <c r="I59" s="12"/>
      <c r="J59" s="35">
        <f>'Расчет Конт'!Z59</f>
        <v>8</v>
      </c>
      <c r="K59" s="30" t="e">
        <f t="shared" si="0"/>
        <v>#DIV/0!</v>
      </c>
      <c r="L59" s="18">
        <f t="shared" si="1"/>
        <v>0</v>
      </c>
      <c r="M59" s="30">
        <f t="shared" si="2"/>
        <v>0</v>
      </c>
      <c r="N59" s="18">
        <f t="shared" si="3"/>
        <v>0</v>
      </c>
    </row>
    <row r="60" spans="1:14" x14ac:dyDescent="0.25">
      <c r="A60" s="5"/>
      <c r="B60" s="5"/>
      <c r="C60" s="13"/>
      <c r="D60" s="4"/>
      <c r="E60" s="4"/>
      <c r="F60" s="24"/>
      <c r="G60" s="12"/>
      <c r="H60" s="12"/>
      <c r="I60" s="12"/>
      <c r="J60" s="35"/>
      <c r="K60" s="30"/>
      <c r="L60" s="18"/>
      <c r="M60" s="30"/>
      <c r="N60" s="18"/>
    </row>
    <row r="61" spans="1:14" ht="60" x14ac:dyDescent="0.25">
      <c r="A61" s="5"/>
      <c r="B61" s="5"/>
      <c r="C61" s="13" t="s">
        <v>53</v>
      </c>
      <c r="D61" s="4" t="s">
        <v>109</v>
      </c>
      <c r="E61" s="4"/>
      <c r="F61" s="24"/>
      <c r="G61" s="12"/>
      <c r="H61" s="12"/>
      <c r="I61" s="12"/>
      <c r="J61" s="35">
        <f>'Расчет Конт'!Z61</f>
        <v>2</v>
      </c>
      <c r="K61" s="30" t="e">
        <f t="shared" si="0"/>
        <v>#DIV/0!</v>
      </c>
      <c r="L61" s="18">
        <f t="shared" si="1"/>
        <v>0</v>
      </c>
      <c r="M61" s="30">
        <f t="shared" si="2"/>
        <v>0</v>
      </c>
      <c r="N61" s="18">
        <f t="shared" si="3"/>
        <v>0</v>
      </c>
    </row>
    <row r="62" spans="1:14" ht="60" x14ac:dyDescent="0.25">
      <c r="A62" s="5"/>
      <c r="B62" s="5"/>
      <c r="C62" s="13" t="s">
        <v>53</v>
      </c>
      <c r="D62" s="4" t="s">
        <v>110</v>
      </c>
      <c r="E62" s="4" t="s">
        <v>133</v>
      </c>
      <c r="F62" s="24">
        <v>760</v>
      </c>
      <c r="G62" s="12" t="s">
        <v>121</v>
      </c>
      <c r="H62" s="12" t="s">
        <v>121</v>
      </c>
      <c r="I62" s="12" t="s">
        <v>121</v>
      </c>
      <c r="J62" s="35">
        <f>'Расчет Конт'!Z62</f>
        <v>13</v>
      </c>
      <c r="K62" s="30">
        <f t="shared" si="0"/>
        <v>1.7105263157894738E-2</v>
      </c>
      <c r="L62" s="18">
        <f t="shared" si="1"/>
        <v>1.7105263157894738E-2</v>
      </c>
      <c r="M62" s="30">
        <f t="shared" si="2"/>
        <v>1.7105263157894738E-2</v>
      </c>
      <c r="N62" s="18">
        <f t="shared" si="3"/>
        <v>1.7105263157894738E-2</v>
      </c>
    </row>
    <row r="63" spans="1:14" x14ac:dyDescent="0.25">
      <c r="E63" s="17"/>
      <c r="F63" s="25"/>
      <c r="G63" s="20"/>
      <c r="H63" s="20"/>
      <c r="I63" s="20"/>
      <c r="J63" s="35">
        <f>SUM(J2:J62)</f>
        <v>3293.3999999999996</v>
      </c>
      <c r="K63" s="30" t="e">
        <f>SUM(K2:K62)</f>
        <v>#DIV/0!</v>
      </c>
      <c r="L63" s="18">
        <f>SUM(L2:L62)</f>
        <v>0.8049451511261525</v>
      </c>
      <c r="M63" s="30">
        <f t="shared" ref="M63:N63" si="4">SUM(M2:M62)</f>
        <v>0.27305198973042361</v>
      </c>
      <c r="N63" s="18">
        <f t="shared" si="4"/>
        <v>0.43254784688995218</v>
      </c>
    </row>
    <row r="64" spans="1:14" x14ac:dyDescent="0.25">
      <c r="M64" s="31"/>
    </row>
    <row r="65" spans="10:14" x14ac:dyDescent="0.25">
      <c r="J65" s="51" t="s">
        <v>131</v>
      </c>
      <c r="K65" s="52"/>
      <c r="L65" s="28" t="e">
        <f>L63/$K$63</f>
        <v>#DIV/0!</v>
      </c>
      <c r="M65" s="32" t="e">
        <f>M63/$K$63</f>
        <v>#DIV/0!</v>
      </c>
      <c r="N65" s="28" t="e">
        <f>N63/$K$63</f>
        <v>#DIV/0!</v>
      </c>
    </row>
    <row r="66" spans="10:14" x14ac:dyDescent="0.25">
      <c r="M66" s="31"/>
    </row>
    <row r="67" spans="10:14" x14ac:dyDescent="0.25">
      <c r="J67" s="51" t="s">
        <v>132</v>
      </c>
      <c r="K67" s="52"/>
      <c r="L67" s="27">
        <v>0.7</v>
      </c>
      <c r="M67" s="33">
        <v>0.1</v>
      </c>
      <c r="N67" s="27">
        <v>0.6</v>
      </c>
    </row>
  </sheetData>
  <mergeCells count="2">
    <mergeCell ref="J65:K65"/>
    <mergeCell ref="J67:K67"/>
  </mergeCells>
  <dataValidations count="2">
    <dataValidation type="list" allowBlank="1" showInputMessage="1" showErrorMessage="1" sqref="G2:I62">
      <formula1>"Да,Нет"</formula1>
    </dataValidation>
    <dataValidation type="list" allowBlank="1" showInputMessage="1" showErrorMessage="1" sqref="F2:F62">
      <formula1>"850,820,760,710,250,660"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 Конт</vt:lpstr>
      <vt:lpstr>ДОЛИ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Поздеева Елена Евгеньевна</dc:creator>
  <cp:lastModifiedBy>1</cp:lastModifiedBy>
  <dcterms:created xsi:type="dcterms:W3CDTF">2019-07-03T23:22:17Z</dcterms:created>
  <dcterms:modified xsi:type="dcterms:W3CDTF">2019-09-06T05:53:50Z</dcterms:modified>
</cp:coreProperties>
</file>