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OK\Заявки и вакансии, ПРИЕМ\Заявки и вакансии - 2022 год\САЙТ НТЭК_ВАКАНСИИ\"/>
    </mc:Choice>
  </mc:AlternateContent>
  <bookViews>
    <workbookView xWindow="0" yWindow="0" windowWidth="15360" windowHeight="6195" firstSheet="1" activeTab="1"/>
  </bookViews>
  <sheets>
    <sheet name="Cognos_Office_Connection_Cache" sheetId="224" state="veryHidden" r:id="rId1"/>
    <sheet name="28.02.2022" sheetId="233" r:id="rId2"/>
  </sheets>
  <definedNames>
    <definedName name="_xlnm._FilterDatabase" localSheetId="1" hidden="1">'28.02.2022'!$A$10:$AD$447</definedName>
    <definedName name="BarCode" localSheetId="1">'28.02.2022'!#REF!</definedName>
    <definedName name="ID" localSheetId="1" hidden="1">"36085dc2-86fb-4e91-93cf-4dc500f0b98c"</definedName>
    <definedName name="ID" localSheetId="0" hidden="1">"e46ab1be-c535-4638-ab31-6b7e9c4ec84e"</definedName>
    <definedName name="_xlnm.Print_Area" localSheetId="1">'28.02.2022'!$A$1:$AA$448</definedName>
  </definedNames>
  <calcPr calcId="162913"/>
</workbook>
</file>

<file path=xl/calcChain.xml><?xml version="1.0" encoding="utf-8"?>
<calcChain xmlns="http://schemas.openxmlformats.org/spreadsheetml/2006/main">
  <c r="R374" i="233" l="1"/>
  <c r="L352" i="233" l="1"/>
  <c r="R352" i="233"/>
  <c r="R362" i="233" l="1"/>
  <c r="L362" i="233"/>
  <c r="R361" i="233"/>
  <c r="L361" i="233"/>
  <c r="R360" i="233"/>
  <c r="L360" i="233"/>
  <c r="R359" i="233"/>
  <c r="L359" i="233"/>
  <c r="R358" i="233"/>
  <c r="L358" i="233"/>
  <c r="R357" i="233"/>
  <c r="L357" i="233"/>
  <c r="R356" i="233"/>
  <c r="L356" i="233"/>
  <c r="R355" i="233"/>
  <c r="L355" i="233"/>
  <c r="R354" i="233"/>
  <c r="L354" i="233"/>
  <c r="R353" i="233"/>
  <c r="L353" i="233"/>
  <c r="R351" i="233"/>
  <c r="L351" i="233"/>
  <c r="R350" i="233"/>
  <c r="L350" i="233"/>
  <c r="R349" i="233"/>
  <c r="L349" i="233"/>
  <c r="R348" i="233"/>
  <c r="L348" i="233"/>
  <c r="R347" i="233"/>
  <c r="L347" i="233"/>
  <c r="R346" i="233"/>
  <c r="L346" i="233"/>
  <c r="R345" i="233"/>
  <c r="L345" i="233"/>
  <c r="R344" i="233"/>
  <c r="L344" i="233"/>
  <c r="R343" i="233"/>
  <c r="L343" i="233"/>
  <c r="R342" i="233"/>
  <c r="L342" i="233"/>
  <c r="R341" i="233"/>
  <c r="L341" i="233"/>
  <c r="R340" i="233"/>
  <c r="L340" i="233"/>
  <c r="R339" i="233"/>
  <c r="L339" i="233"/>
  <c r="R338" i="233"/>
  <c r="L338" i="233"/>
  <c r="R337" i="233"/>
  <c r="L337" i="233"/>
  <c r="R336" i="233"/>
  <c r="L336" i="233"/>
  <c r="R335" i="233"/>
  <c r="L335" i="233"/>
  <c r="R334" i="233"/>
  <c r="L334" i="233"/>
  <c r="R333" i="233"/>
  <c r="L333" i="233"/>
  <c r="R332" i="233"/>
  <c r="L332" i="233"/>
  <c r="R331" i="233"/>
  <c r="L331" i="233"/>
  <c r="R330" i="233"/>
  <c r="L330" i="233"/>
  <c r="R329" i="233"/>
  <c r="L329" i="233"/>
  <c r="R328" i="233"/>
  <c r="L328" i="233"/>
  <c r="R327" i="233"/>
  <c r="L327" i="233"/>
  <c r="R326" i="233"/>
  <c r="L326" i="233"/>
  <c r="R325" i="233"/>
  <c r="L325" i="233"/>
  <c r="R324" i="233"/>
  <c r="L324" i="233"/>
  <c r="R323" i="233"/>
  <c r="L323" i="233"/>
  <c r="R322" i="233"/>
  <c r="L322" i="233"/>
  <c r="R321" i="233"/>
  <c r="L321" i="233"/>
  <c r="R320" i="233"/>
  <c r="L320" i="233"/>
  <c r="R319" i="233"/>
  <c r="L319" i="233"/>
  <c r="R318" i="233"/>
  <c r="L318" i="233"/>
  <c r="R317" i="233"/>
  <c r="R316" i="233"/>
  <c r="R315" i="233"/>
  <c r="R314" i="233"/>
  <c r="L314" i="233"/>
  <c r="R313" i="233"/>
  <c r="L313" i="233"/>
  <c r="R312" i="233"/>
  <c r="L312" i="233"/>
  <c r="R311" i="233"/>
  <c r="L311" i="233"/>
  <c r="R310" i="233"/>
  <c r="L310" i="233"/>
  <c r="R309" i="233"/>
  <c r="L309" i="233"/>
  <c r="R308" i="233"/>
  <c r="L308" i="233"/>
  <c r="R307" i="233"/>
  <c r="L307" i="233"/>
  <c r="R306" i="233"/>
  <c r="L306" i="233"/>
  <c r="R305" i="233"/>
  <c r="L305" i="233"/>
  <c r="R304" i="233"/>
  <c r="L304" i="233"/>
  <c r="R303" i="233"/>
  <c r="L303" i="233"/>
  <c r="R302" i="233"/>
  <c r="L302" i="233"/>
  <c r="R301" i="233"/>
  <c r="L301" i="233"/>
  <c r="R300" i="233"/>
  <c r="L300" i="233"/>
  <c r="R299" i="233"/>
  <c r="L299" i="233"/>
  <c r="R298" i="233"/>
  <c r="L298" i="233"/>
  <c r="R297" i="233"/>
  <c r="L297" i="233"/>
  <c r="R296" i="233"/>
  <c r="L296" i="233"/>
  <c r="R295" i="233"/>
  <c r="L295" i="233"/>
  <c r="R294" i="233"/>
  <c r="L294" i="233"/>
  <c r="R293" i="233"/>
  <c r="L293" i="233"/>
  <c r="R292" i="233"/>
  <c r="L292" i="233"/>
  <c r="R291" i="233"/>
  <c r="L291" i="233"/>
  <c r="R290" i="233"/>
  <c r="L290" i="233"/>
  <c r="R289" i="233"/>
  <c r="L289" i="233"/>
  <c r="R288" i="233"/>
  <c r="L288" i="233"/>
  <c r="R287" i="233"/>
  <c r="L287" i="233"/>
  <c r="R286" i="233"/>
  <c r="L286" i="233"/>
  <c r="R285" i="233"/>
  <c r="L285" i="233"/>
  <c r="R284" i="233"/>
  <c r="L284" i="233"/>
  <c r="R283" i="233"/>
  <c r="L283" i="233"/>
  <c r="R282" i="233"/>
  <c r="L282" i="233"/>
  <c r="R281" i="233"/>
  <c r="L281" i="233"/>
  <c r="R280" i="233"/>
  <c r="L280" i="233"/>
  <c r="R279" i="233"/>
  <c r="L279" i="233"/>
  <c r="R278" i="233"/>
  <c r="L278" i="233"/>
  <c r="R277" i="233"/>
  <c r="L277" i="233"/>
  <c r="R276" i="233"/>
  <c r="L276" i="233"/>
  <c r="R275" i="233"/>
  <c r="L275" i="233"/>
  <c r="R274" i="233"/>
  <c r="L274" i="233"/>
  <c r="R273" i="233"/>
  <c r="L273" i="233"/>
  <c r="R272" i="233"/>
  <c r="L272" i="233"/>
  <c r="R271" i="233"/>
  <c r="L271" i="233"/>
  <c r="R270" i="233"/>
  <c r="L270" i="233"/>
  <c r="R269" i="233"/>
  <c r="L269" i="233"/>
  <c r="R267" i="233"/>
  <c r="L267" i="233"/>
  <c r="R266" i="233"/>
  <c r="L266" i="233"/>
  <c r="R265" i="233"/>
  <c r="L265" i="233"/>
  <c r="R264" i="233"/>
  <c r="L264" i="233"/>
  <c r="R263" i="233"/>
  <c r="L263" i="233"/>
  <c r="R262" i="233"/>
  <c r="L262" i="233"/>
  <c r="R261" i="233"/>
  <c r="L261" i="233"/>
  <c r="R260" i="233"/>
  <c r="L260" i="233"/>
  <c r="R259" i="233"/>
  <c r="L259" i="233"/>
  <c r="R258" i="233"/>
  <c r="L258" i="233"/>
  <c r="R257" i="233"/>
  <c r="L257" i="233"/>
  <c r="R256" i="233"/>
  <c r="L256" i="233"/>
  <c r="R128" i="233" l="1"/>
  <c r="L128" i="233"/>
  <c r="R127" i="233"/>
  <c r="L127" i="233"/>
  <c r="R125" i="233"/>
  <c r="L125" i="233"/>
  <c r="R124" i="233"/>
  <c r="L124" i="233"/>
  <c r="R123" i="233"/>
  <c r="L123" i="233"/>
  <c r="R122" i="233"/>
  <c r="L122" i="233"/>
  <c r="R121" i="233"/>
  <c r="L121" i="233"/>
  <c r="R120" i="233"/>
  <c r="L120" i="233"/>
  <c r="R119" i="233"/>
  <c r="L119" i="233"/>
  <c r="R118" i="233"/>
  <c r="L118" i="233"/>
  <c r="R117" i="233"/>
  <c r="L117" i="233"/>
  <c r="R116" i="233"/>
  <c r="L116" i="233"/>
  <c r="R115" i="233"/>
  <c r="L115" i="233"/>
  <c r="R114" i="233"/>
  <c r="L114" i="233"/>
  <c r="R113" i="233"/>
  <c r="L113" i="233"/>
  <c r="R112" i="233"/>
  <c r="L112" i="233"/>
  <c r="R111" i="233"/>
  <c r="L111" i="233"/>
  <c r="R110" i="233"/>
  <c r="L110" i="233"/>
  <c r="R442" i="233" l="1"/>
  <c r="R441" i="233"/>
  <c r="R440" i="233"/>
  <c r="L440" i="233"/>
  <c r="R439" i="233"/>
  <c r="L439" i="233"/>
  <c r="R438" i="233"/>
  <c r="R437" i="233"/>
  <c r="L437" i="233"/>
  <c r="R436" i="233"/>
  <c r="R435" i="233"/>
  <c r="L435" i="233"/>
  <c r="R434" i="233"/>
  <c r="L434" i="233"/>
  <c r="R431" i="233"/>
  <c r="L431" i="233"/>
  <c r="R430" i="233"/>
  <c r="L430" i="233"/>
  <c r="R429" i="233"/>
  <c r="L429" i="233"/>
  <c r="R428" i="233"/>
  <c r="L428" i="233"/>
  <c r="R427" i="233"/>
  <c r="L427" i="233"/>
  <c r="R426" i="233"/>
  <c r="L426" i="233"/>
  <c r="R425" i="233"/>
  <c r="L425" i="233"/>
  <c r="R424" i="233"/>
  <c r="L424" i="233"/>
  <c r="R423" i="233"/>
  <c r="L423" i="233"/>
  <c r="R422" i="233"/>
  <c r="L422" i="233"/>
  <c r="R421" i="233"/>
  <c r="L421" i="233"/>
  <c r="R420" i="233"/>
  <c r="L420" i="233"/>
  <c r="R419" i="233"/>
  <c r="R418" i="233"/>
  <c r="R417" i="233"/>
  <c r="L417" i="233"/>
  <c r="R416" i="233"/>
  <c r="L416" i="233"/>
  <c r="R415" i="233"/>
  <c r="L415" i="233"/>
  <c r="R414" i="233"/>
  <c r="L414" i="233"/>
  <c r="R413" i="233"/>
  <c r="L413" i="233"/>
  <c r="R412" i="233"/>
  <c r="L412" i="233"/>
  <c r="R411" i="233"/>
  <c r="L411" i="233"/>
  <c r="R410" i="233"/>
  <c r="R409" i="233"/>
  <c r="L409" i="233"/>
  <c r="R408" i="233"/>
  <c r="L408" i="233"/>
  <c r="R407" i="233"/>
  <c r="R406" i="233"/>
  <c r="R405" i="233"/>
  <c r="L405" i="233"/>
  <c r="R404" i="233"/>
  <c r="L404" i="233"/>
  <c r="R403" i="233"/>
  <c r="L403" i="233"/>
  <c r="R400" i="233" l="1"/>
  <c r="L400" i="233"/>
  <c r="R399" i="233"/>
  <c r="L399" i="233"/>
  <c r="R398" i="233"/>
  <c r="L398" i="233"/>
  <c r="R397" i="233"/>
  <c r="L397" i="233"/>
  <c r="R396" i="233"/>
  <c r="L396" i="233"/>
  <c r="R395" i="233"/>
  <c r="L395" i="233"/>
  <c r="R394" i="233"/>
  <c r="L394" i="233"/>
  <c r="R393" i="233"/>
  <c r="L393" i="233"/>
  <c r="R392" i="233"/>
  <c r="L392" i="233"/>
  <c r="R391" i="233"/>
  <c r="L391" i="233"/>
  <c r="R390" i="233"/>
  <c r="L390" i="233"/>
  <c r="R388" i="233"/>
  <c r="L388" i="233"/>
  <c r="R387" i="233"/>
  <c r="L387" i="233"/>
  <c r="R386" i="233"/>
  <c r="L386" i="233"/>
  <c r="R385" i="233"/>
  <c r="L385" i="233"/>
  <c r="R384" i="233"/>
  <c r="L384" i="233"/>
  <c r="R383" i="233"/>
  <c r="L383" i="233"/>
  <c r="R382" i="233"/>
  <c r="L382" i="233"/>
  <c r="R381" i="233"/>
  <c r="L381" i="233"/>
  <c r="R380" i="233"/>
  <c r="L380" i="233"/>
  <c r="R379" i="233"/>
  <c r="L379" i="233"/>
  <c r="R378" i="233"/>
  <c r="L378" i="233"/>
  <c r="R377" i="233"/>
  <c r="L377" i="233"/>
  <c r="R376" i="233"/>
  <c r="L376" i="233"/>
  <c r="R375" i="233"/>
  <c r="L375" i="233"/>
  <c r="L374" i="233"/>
  <c r="R373" i="233"/>
  <c r="L373" i="233"/>
  <c r="R372" i="233"/>
  <c r="L372" i="233"/>
  <c r="R371" i="233"/>
  <c r="L371" i="233"/>
  <c r="R370" i="233"/>
  <c r="L370" i="233"/>
  <c r="R369" i="233"/>
  <c r="L369" i="233"/>
  <c r="R368" i="233"/>
  <c r="L368" i="233"/>
  <c r="R367" i="233"/>
  <c r="L367" i="233"/>
  <c r="R366" i="233"/>
  <c r="L366" i="233"/>
  <c r="A366" i="233"/>
  <c r="A367" i="233" s="1"/>
  <c r="A368" i="233" s="1"/>
  <c r="A369" i="233" s="1"/>
  <c r="A370" i="233" s="1"/>
  <c r="A371" i="233" s="1"/>
  <c r="A372" i="233" s="1"/>
  <c r="A373" i="233" s="1"/>
  <c r="A374" i="233" s="1"/>
  <c r="A375" i="233" s="1"/>
  <c r="A376" i="233" s="1"/>
  <c r="A377" i="233" s="1"/>
  <c r="A378" i="233" s="1"/>
  <c r="A379" i="233" s="1"/>
  <c r="A380" i="233" s="1"/>
  <c r="A381" i="233" s="1"/>
  <c r="A382" i="233" s="1"/>
  <c r="A383" i="233" s="1"/>
  <c r="A384" i="233" s="1"/>
  <c r="A385" i="233" s="1"/>
  <c r="A386" i="233" s="1"/>
  <c r="A387" i="233" s="1"/>
  <c r="A388" i="233" s="1"/>
  <c r="R365" i="233"/>
  <c r="L365" i="233"/>
  <c r="R228" i="233" l="1"/>
  <c r="L228" i="233"/>
  <c r="R227" i="233"/>
  <c r="L227" i="233"/>
  <c r="R226" i="233"/>
  <c r="L226" i="233"/>
  <c r="R225" i="233"/>
  <c r="L225" i="233"/>
  <c r="R223" i="233" l="1"/>
  <c r="L223" i="233"/>
  <c r="R222" i="233"/>
  <c r="L222" i="233"/>
  <c r="R221" i="233"/>
  <c r="L221" i="233"/>
  <c r="R220" i="233"/>
  <c r="L220" i="233"/>
  <c r="R219" i="233"/>
  <c r="L219" i="233"/>
  <c r="R218" i="233"/>
  <c r="L218" i="233"/>
  <c r="R217" i="233"/>
  <c r="L217" i="233"/>
  <c r="R216" i="233"/>
  <c r="L216" i="233"/>
  <c r="R215" i="233"/>
  <c r="L215" i="233"/>
  <c r="R214" i="233"/>
  <c r="L214" i="233"/>
  <c r="R213" i="233"/>
  <c r="L213" i="233"/>
  <c r="R212" i="233"/>
  <c r="L212" i="233"/>
  <c r="R211" i="233"/>
  <c r="L211" i="233"/>
  <c r="A211" i="233"/>
  <c r="A212" i="233" s="1"/>
  <c r="A213" i="233" s="1"/>
  <c r="A214" i="233" s="1"/>
  <c r="A215" i="233" s="1"/>
  <c r="A216" i="233" s="1"/>
  <c r="A217" i="233" s="1"/>
  <c r="A218" i="233" s="1"/>
  <c r="A219" i="233" s="1"/>
  <c r="A220" i="233" s="1"/>
  <c r="A221" i="233" s="1"/>
  <c r="A222" i="233" s="1"/>
  <c r="A223" i="233" s="1"/>
  <c r="R210" i="233"/>
  <c r="L210" i="233"/>
  <c r="R248" i="233" l="1"/>
  <c r="R247" i="233"/>
  <c r="R246" i="233"/>
  <c r="R245" i="233"/>
  <c r="L245" i="233"/>
  <c r="R244" i="233"/>
  <c r="L244" i="233"/>
  <c r="R243" i="233"/>
  <c r="L243" i="233"/>
  <c r="R242" i="233"/>
  <c r="L242" i="233"/>
  <c r="R240" i="233"/>
  <c r="L240" i="233"/>
  <c r="R239" i="233"/>
  <c r="L239" i="233"/>
  <c r="R238" i="233"/>
  <c r="L238" i="233"/>
  <c r="R237" i="233"/>
  <c r="L237" i="233"/>
  <c r="R236" i="233"/>
  <c r="L236" i="233"/>
  <c r="R207" i="233"/>
  <c r="L207" i="233"/>
  <c r="R206" i="233"/>
  <c r="L206" i="233"/>
  <c r="A206" i="233"/>
  <c r="R205" i="233"/>
  <c r="L205" i="233"/>
  <c r="R204" i="233"/>
  <c r="L204" i="233"/>
  <c r="R203" i="233"/>
  <c r="L203" i="233"/>
  <c r="R202" i="233"/>
  <c r="L202" i="233"/>
  <c r="R201" i="233"/>
  <c r="L201" i="233"/>
  <c r="R200" i="233"/>
  <c r="L200" i="233"/>
  <c r="R199" i="233"/>
  <c r="L199" i="233"/>
  <c r="R198" i="233"/>
  <c r="L198" i="233"/>
  <c r="R197" i="233"/>
  <c r="L197" i="233"/>
  <c r="R196" i="233"/>
  <c r="L196" i="233"/>
  <c r="R195" i="233"/>
  <c r="L195" i="233"/>
  <c r="R194" i="233"/>
  <c r="L194" i="233"/>
  <c r="R193" i="233"/>
  <c r="L193" i="233"/>
  <c r="R192" i="233"/>
  <c r="L192" i="233"/>
  <c r="R191" i="233"/>
  <c r="L191" i="233"/>
  <c r="R190" i="233"/>
  <c r="L190" i="233"/>
  <c r="R189" i="233"/>
  <c r="L189" i="233"/>
  <c r="R188" i="233"/>
  <c r="L188" i="233"/>
  <c r="R187" i="233"/>
  <c r="L187" i="233"/>
  <c r="R186" i="233"/>
  <c r="L186" i="233"/>
  <c r="R185" i="233"/>
  <c r="L185" i="233"/>
  <c r="R184" i="233"/>
  <c r="L184" i="233"/>
  <c r="R183" i="233"/>
  <c r="L183" i="233"/>
  <c r="R182" i="233"/>
  <c r="L182" i="233"/>
  <c r="R181" i="233"/>
  <c r="L181" i="233"/>
  <c r="R180" i="233"/>
  <c r="L180" i="233"/>
  <c r="R179" i="233"/>
  <c r="L179" i="233"/>
  <c r="R178" i="233"/>
  <c r="L178" i="233"/>
  <c r="R177" i="233"/>
  <c r="L177" i="233"/>
  <c r="R176" i="233"/>
  <c r="L176" i="233"/>
  <c r="R175" i="233"/>
  <c r="L175" i="233"/>
  <c r="R174" i="233"/>
  <c r="L174" i="233"/>
  <c r="R172" i="233"/>
  <c r="L172" i="233"/>
  <c r="L171" i="233"/>
  <c r="R170" i="233"/>
  <c r="L170" i="233"/>
  <c r="A170" i="233"/>
  <c r="R169" i="233"/>
  <c r="L169" i="233"/>
  <c r="R168" i="233"/>
  <c r="L168" i="233"/>
  <c r="R167" i="233"/>
  <c r="L167" i="233"/>
  <c r="R166" i="233"/>
  <c r="L166" i="233"/>
  <c r="R165" i="233"/>
  <c r="L165" i="233"/>
  <c r="R164" i="233"/>
  <c r="L164" i="233"/>
  <c r="R163" i="233"/>
  <c r="L163" i="233"/>
  <c r="R162" i="233"/>
  <c r="L162" i="233"/>
  <c r="R161" i="233"/>
  <c r="L161" i="233"/>
  <c r="R160" i="233"/>
  <c r="L160" i="233"/>
  <c r="R159" i="233"/>
  <c r="L159" i="233"/>
  <c r="R158" i="233"/>
  <c r="L158" i="233"/>
  <c r="R157" i="233"/>
  <c r="L157" i="233"/>
  <c r="R156" i="233"/>
  <c r="L156" i="233"/>
  <c r="R155" i="233"/>
  <c r="L155" i="233"/>
  <c r="R154" i="233"/>
  <c r="L154" i="233"/>
  <c r="R153" i="233"/>
  <c r="L153" i="233"/>
  <c r="R152" i="233"/>
  <c r="L152" i="233"/>
  <c r="R151" i="233"/>
  <c r="L151" i="233"/>
  <c r="R150" i="233"/>
  <c r="L150" i="233"/>
  <c r="R149" i="233"/>
  <c r="L149" i="233"/>
  <c r="R148" i="233"/>
  <c r="L148" i="233"/>
  <c r="R147" i="233"/>
  <c r="L147" i="233"/>
  <c r="R146" i="233"/>
  <c r="L146" i="233"/>
  <c r="R145" i="233"/>
  <c r="L145" i="233"/>
  <c r="R144" i="233"/>
  <c r="L144" i="233"/>
  <c r="R143" i="233"/>
  <c r="L143" i="233"/>
  <c r="R142" i="233"/>
  <c r="L142" i="233"/>
  <c r="R141" i="233"/>
  <c r="L141" i="233"/>
  <c r="R140" i="233"/>
  <c r="L140" i="233"/>
  <c r="R139" i="233"/>
  <c r="L139" i="233"/>
  <c r="R138" i="233"/>
  <c r="L138" i="233"/>
  <c r="R137" i="233"/>
  <c r="L137" i="233"/>
  <c r="R136" i="233"/>
  <c r="L136" i="233"/>
  <c r="R135" i="233"/>
  <c r="L135" i="233"/>
  <c r="R134" i="233"/>
  <c r="L134" i="233"/>
  <c r="R133" i="233"/>
  <c r="L133" i="233"/>
  <c r="R132" i="233"/>
  <c r="L132" i="233"/>
  <c r="R131" i="233"/>
  <c r="L131" i="233"/>
  <c r="R107" i="233" l="1"/>
  <c r="L107" i="233"/>
  <c r="R106" i="233"/>
  <c r="L106" i="233"/>
  <c r="R105" i="233"/>
  <c r="L105" i="233"/>
  <c r="R104" i="233"/>
  <c r="L104" i="233"/>
  <c r="R103" i="233"/>
  <c r="L103" i="233"/>
  <c r="R101" i="233"/>
  <c r="L101" i="233"/>
  <c r="R100" i="233"/>
  <c r="L100" i="233"/>
  <c r="R99" i="233"/>
  <c r="L99" i="233"/>
  <c r="R98" i="233"/>
  <c r="L98" i="233"/>
  <c r="R97" i="233"/>
  <c r="L97" i="233"/>
  <c r="R96" i="233"/>
  <c r="L96" i="233"/>
  <c r="R95" i="233"/>
  <c r="L95" i="233"/>
  <c r="R94" i="233"/>
  <c r="L94" i="233"/>
  <c r="R93" i="233"/>
  <c r="L93" i="233"/>
  <c r="R92" i="233"/>
  <c r="L92" i="233"/>
  <c r="R91" i="233"/>
  <c r="L91" i="233"/>
  <c r="R90" i="233"/>
  <c r="L90" i="233"/>
  <c r="R89" i="233"/>
  <c r="L89" i="233"/>
  <c r="R88" i="233"/>
  <c r="L88" i="233"/>
  <c r="R87" i="233"/>
  <c r="L87" i="233"/>
  <c r="R86" i="233"/>
  <c r="L86" i="233"/>
  <c r="R85" i="233"/>
  <c r="L85" i="233"/>
  <c r="R84" i="233"/>
  <c r="L84" i="233"/>
  <c r="R83" i="233"/>
  <c r="L83" i="233"/>
  <c r="R82" i="233"/>
  <c r="L82" i="233"/>
  <c r="R81" i="233"/>
  <c r="L81" i="233"/>
  <c r="R78" i="233"/>
  <c r="L78" i="233"/>
  <c r="R77" i="233"/>
  <c r="L77" i="233"/>
  <c r="R76" i="233"/>
  <c r="L76" i="233"/>
  <c r="R74" i="233"/>
  <c r="L74" i="233"/>
  <c r="R73" i="233"/>
  <c r="L73" i="233"/>
  <c r="R72" i="233"/>
  <c r="L72" i="233"/>
  <c r="R71" i="233"/>
  <c r="L71" i="233"/>
  <c r="R70" i="233"/>
  <c r="L70" i="233"/>
  <c r="R69" i="233"/>
  <c r="L69" i="233"/>
  <c r="R68" i="233"/>
  <c r="L68" i="233"/>
  <c r="R67" i="233"/>
  <c r="L67" i="233"/>
  <c r="R66" i="233"/>
  <c r="L66" i="233"/>
  <c r="R65" i="233"/>
  <c r="L65" i="233"/>
  <c r="R64" i="233"/>
  <c r="L64" i="233"/>
  <c r="R63" i="233"/>
  <c r="L63" i="233"/>
  <c r="R62" i="233"/>
  <c r="L62" i="233"/>
  <c r="R61" i="233"/>
  <c r="L61" i="233"/>
  <c r="R60" i="233"/>
  <c r="L60" i="233"/>
  <c r="R59" i="233"/>
  <c r="L59" i="233"/>
  <c r="R58" i="233"/>
  <c r="L58" i="233"/>
  <c r="R57" i="233"/>
  <c r="L57" i="233"/>
  <c r="R56" i="233"/>
  <c r="L56" i="233"/>
  <c r="R55" i="233"/>
  <c r="L55" i="233"/>
  <c r="R54" i="233"/>
  <c r="L54" i="233"/>
  <c r="R53" i="233"/>
  <c r="L53" i="233"/>
  <c r="R52" i="233"/>
  <c r="L52" i="233"/>
  <c r="R51" i="233"/>
  <c r="L51" i="233"/>
  <c r="R50" i="233"/>
  <c r="L50" i="233"/>
  <c r="R49" i="233"/>
  <c r="L49" i="233"/>
  <c r="R39" i="233"/>
  <c r="L38" i="233"/>
  <c r="R37" i="233"/>
  <c r="L37" i="233"/>
  <c r="R36" i="233"/>
  <c r="L36" i="233"/>
  <c r="R35" i="233"/>
  <c r="L35" i="233"/>
  <c r="R34" i="233"/>
  <c r="L34" i="233"/>
  <c r="R33" i="233"/>
  <c r="L33" i="233"/>
  <c r="R32" i="233"/>
  <c r="L32" i="233"/>
  <c r="R31" i="233"/>
  <c r="L31" i="233"/>
  <c r="R30" i="233"/>
  <c r="L30" i="233"/>
  <c r="R29" i="233"/>
  <c r="L29" i="233"/>
  <c r="R28" i="233"/>
  <c r="L28" i="233"/>
  <c r="R27" i="233"/>
  <c r="L27" i="233"/>
  <c r="R26" i="233"/>
  <c r="L26" i="233"/>
  <c r="R25" i="233"/>
  <c r="L25" i="233"/>
  <c r="R24" i="233"/>
  <c r="L24" i="233"/>
  <c r="R23" i="233"/>
  <c r="L23" i="233"/>
  <c r="R22" i="233"/>
  <c r="L22" i="233"/>
  <c r="R21" i="233"/>
  <c r="L21" i="233"/>
  <c r="R20" i="233"/>
  <c r="R19" i="233"/>
  <c r="R18" i="233"/>
  <c r="L18" i="233"/>
  <c r="R17" i="233"/>
  <c r="L17" i="233"/>
  <c r="R16" i="233"/>
  <c r="L16" i="233"/>
  <c r="R15" i="233"/>
  <c r="L15" i="233"/>
  <c r="R14" i="233"/>
  <c r="R13" i="233"/>
  <c r="L13" i="233"/>
  <c r="R447" i="233" l="1"/>
  <c r="R445" i="233"/>
  <c r="L253" i="233"/>
  <c r="L252" i="233"/>
  <c r="L251" i="233"/>
  <c r="R233" i="233"/>
  <c r="R231" i="233"/>
  <c r="L231" i="233"/>
  <c r="R46" i="233"/>
  <c r="L46" i="233"/>
  <c r="R45" i="233"/>
  <c r="L45" i="233"/>
  <c r="R44" i="233"/>
  <c r="L44" i="233"/>
  <c r="R43" i="233"/>
  <c r="L43" i="233"/>
  <c r="R42" i="233"/>
  <c r="L42" i="233"/>
  <c r="R41" i="233"/>
  <c r="L41" i="233"/>
</calcChain>
</file>

<file path=xl/comments1.xml><?xml version="1.0" encoding="utf-8"?>
<comments xmlns="http://schemas.openxmlformats.org/spreadsheetml/2006/main">
  <authors>
    <author>Недашковская Наталья Владимировна</author>
    <author>Автор</author>
  </authors>
  <commentList>
    <comment ref="Y50" authorId="0" shapeId="0">
      <text>
        <r>
          <rPr>
            <b/>
            <sz val="9"/>
            <color indexed="81"/>
            <rFont val="Tahoma"/>
            <family val="2"/>
            <charset val="204"/>
          </rPr>
          <t>ув.Пагарцев</t>
        </r>
      </text>
    </comment>
    <comment ref="G58" authorId="0" shapeId="0">
      <text>
        <r>
          <rPr>
            <b/>
            <sz val="9"/>
            <color indexed="81"/>
            <rFont val="Tahoma"/>
            <family val="2"/>
            <charset val="204"/>
          </rPr>
          <t>новое РМ без СУОТ наблюдающие</t>
        </r>
        <r>
          <rPr>
            <sz val="9"/>
            <color indexed="81"/>
            <rFont val="Tahoma"/>
            <family val="2"/>
            <charset val="204"/>
          </rPr>
          <t xml:space="preserve">
</t>
        </r>
      </text>
    </comment>
    <comment ref="G64" authorId="1" shapeId="0">
      <text>
        <r>
          <rPr>
            <b/>
            <sz val="9"/>
            <color indexed="81"/>
            <rFont val="Tahoma"/>
            <family val="2"/>
            <charset val="204"/>
          </rPr>
          <t>без введено с 20.01.22</t>
        </r>
      </text>
    </comment>
    <comment ref="G65" authorId="1" shapeId="0">
      <text>
        <r>
          <rPr>
            <b/>
            <sz val="9"/>
            <color indexed="81"/>
            <rFont val="Tahoma"/>
            <family val="2"/>
            <charset val="204"/>
          </rPr>
          <t>1 эн.блок без СУОТ</t>
        </r>
      </text>
    </comment>
    <comment ref="G66" authorId="1" shapeId="0">
      <text>
        <r>
          <rPr>
            <b/>
            <sz val="9"/>
            <color indexed="81"/>
            <rFont val="Tahoma"/>
            <family val="2"/>
            <charset val="204"/>
          </rPr>
          <t>основное обор. Стефановский увол.</t>
        </r>
      </text>
    </comment>
    <comment ref="G67" authorId="0" shapeId="0">
      <text>
        <r>
          <rPr>
            <b/>
            <sz val="9"/>
            <color indexed="81"/>
            <rFont val="Tahoma"/>
            <family val="2"/>
            <charset val="204"/>
          </rPr>
          <t>основное оборудование</t>
        </r>
      </text>
    </comment>
    <comment ref="G68" authorId="0" shapeId="0">
      <text>
        <r>
          <rPr>
            <b/>
            <sz val="9"/>
            <color indexed="81"/>
            <rFont val="Tahoma"/>
            <family val="2"/>
            <charset val="204"/>
          </rPr>
          <t>основное оборудование</t>
        </r>
      </text>
    </comment>
    <comment ref="G69" authorId="0" shapeId="0">
      <text>
        <r>
          <rPr>
            <b/>
            <sz val="9"/>
            <color indexed="81"/>
            <rFont val="Tahoma"/>
            <family val="2"/>
            <charset val="204"/>
          </rPr>
          <t>новое оборудование</t>
        </r>
      </text>
    </comment>
    <comment ref="G70" authorId="0" shapeId="0">
      <text>
        <r>
          <rPr>
            <b/>
            <sz val="9"/>
            <color indexed="81"/>
            <rFont val="Tahoma"/>
            <family val="2"/>
            <charset val="204"/>
          </rPr>
          <t>новое оборудование</t>
        </r>
      </text>
    </comment>
  </commentList>
</comments>
</file>

<file path=xl/sharedStrings.xml><?xml version="1.0" encoding="utf-8"?>
<sst xmlns="http://schemas.openxmlformats.org/spreadsheetml/2006/main" count="5452" uniqueCount="1262">
  <si>
    <t>Оператор котельной</t>
  </si>
  <si>
    <t>c 07-20 до 19-20
с 19-20 до 07-20</t>
  </si>
  <si>
    <t>Теплоэлектроцентраль-1</t>
  </si>
  <si>
    <t>Машинист блочной системы управления агрегатами (котел-турбина)</t>
  </si>
  <si>
    <t>Предприятие "Энергосбыт"</t>
  </si>
  <si>
    <t>Курейская гидроэлектростанция</t>
  </si>
  <si>
    <t>Электромонтер оперативно-выездной бригады</t>
  </si>
  <si>
    <t>Классификация условий труда</t>
  </si>
  <si>
    <t>3.1</t>
  </si>
  <si>
    <t>3.2</t>
  </si>
  <si>
    <t>2</t>
  </si>
  <si>
    <t xml:space="preserve">Дата образования вакансии </t>
  </si>
  <si>
    <t xml:space="preserve">Слесарь по обслуживанию тепловых сетей </t>
  </si>
  <si>
    <t xml:space="preserve">Электромонтер по ремонту и обслуживанию электрооборудования </t>
  </si>
  <si>
    <t>Инженер 1 категории</t>
  </si>
  <si>
    <t>Мастер</t>
  </si>
  <si>
    <t>Контролер энергонадзора</t>
  </si>
  <si>
    <t>Продолжительность отпуска (календ. дн.)</t>
  </si>
  <si>
    <t>Служба металлов</t>
  </si>
  <si>
    <t>РАБОЧИЕ</t>
  </si>
  <si>
    <t xml:space="preserve">С В Е Д Е Н И Я </t>
  </si>
  <si>
    <t>№ п/п</t>
  </si>
  <si>
    <t>Профессия (специальность)</t>
  </si>
  <si>
    <t>РСС</t>
  </si>
  <si>
    <t>Кол-во мест</t>
  </si>
  <si>
    <t>Характер работы</t>
  </si>
  <si>
    <t>Управление "Высоковольтные сети"</t>
  </si>
  <si>
    <t>Теплоэлектроцентраль-2</t>
  </si>
  <si>
    <t>Теплоэлектроцентраль-3</t>
  </si>
  <si>
    <t>Водитель автомобилей всех типов и грузоподъемности</t>
  </si>
  <si>
    <t>Район тепловодоснабжения</t>
  </si>
  <si>
    <t>Слесарь по ремонту автомобилей</t>
  </si>
  <si>
    <t>Электромонтер диспетчерского оборудования и телеавтоматики</t>
  </si>
  <si>
    <t>Слесарь по ремонту оборудования котельных и пылеприготовительных цехов</t>
  </si>
  <si>
    <t>постоянный</t>
  </si>
  <si>
    <t>Льготный пенсионный список</t>
  </si>
  <si>
    <t>Подразделение</t>
  </si>
  <si>
    <t>Всего:</t>
  </si>
  <si>
    <t>муж.</t>
  </si>
  <si>
    <t>жен.</t>
  </si>
  <si>
    <t>Пост., временный</t>
  </si>
  <si>
    <t>Слесарь по ремонту гидротурбинного оборудования</t>
  </si>
  <si>
    <t>Аппаратчик химводоочистки электростанции</t>
  </si>
  <si>
    <t>Управление</t>
  </si>
  <si>
    <t>Специалист 1 категории</t>
  </si>
  <si>
    <t>Машинист бульдозера</t>
  </si>
  <si>
    <t>Лаборант химического анализа</t>
  </si>
  <si>
    <t>нет</t>
  </si>
  <si>
    <t>Управление "Тепловодоснабжение"</t>
  </si>
  <si>
    <t>да</t>
  </si>
  <si>
    <t>Машинист-обходчик по турбинному оборудованию</t>
  </si>
  <si>
    <t>Электромонтер по обслуживанию электрооборудования электростанций, занятый обслуживанием котельного и турбинного оборудования</t>
  </si>
  <si>
    <t>Мастер участка</t>
  </si>
  <si>
    <t>Водитель вездехода</t>
  </si>
  <si>
    <t>Кладовщик</t>
  </si>
  <si>
    <t>Номер рабочего места</t>
  </si>
  <si>
    <t>135</t>
  </si>
  <si>
    <t>222</t>
  </si>
  <si>
    <t>Электромонтер по обслуживанию подстанции</t>
  </si>
  <si>
    <t>159</t>
  </si>
  <si>
    <t>225</t>
  </si>
  <si>
    <t>279</t>
  </si>
  <si>
    <t>Начальник смены гидроэлектростанции</t>
  </si>
  <si>
    <t xml:space="preserve">Производственная лаборатория </t>
  </si>
  <si>
    <t>Норильский районный участок</t>
  </si>
  <si>
    <t>Дефектоскопист по магнитному и ультразвуковому контролю</t>
  </si>
  <si>
    <t>Машинист гидроагрегатов</t>
  </si>
  <si>
    <t>Повар судовой</t>
  </si>
  <si>
    <t>Начальник отдела</t>
  </si>
  <si>
    <t>377</t>
  </si>
  <si>
    <t>Машинист экскаватора</t>
  </si>
  <si>
    <t>Процент премии, %</t>
  </si>
  <si>
    <t>Отдел материально-технического снабжения</t>
  </si>
  <si>
    <t>Электромонтер по испытаниям и измерениям</t>
  </si>
  <si>
    <t>Разряд, группа квалификации, класс</t>
  </si>
  <si>
    <t>Оклад</t>
  </si>
  <si>
    <t>III</t>
  </si>
  <si>
    <t>% доплаты за условия труда</t>
  </si>
  <si>
    <t>Дополнительный отпуск</t>
  </si>
  <si>
    <t>IV</t>
  </si>
  <si>
    <t>V</t>
  </si>
  <si>
    <t>VII</t>
  </si>
  <si>
    <t>Ведущий инженер</t>
  </si>
  <si>
    <t>Моторист-рулевой</t>
  </si>
  <si>
    <t>Плотник</t>
  </si>
  <si>
    <t xml:space="preserve">Лица, имеющие среднее общее образование, профессиональную подготовку,
наличие группы по электробезопасности не ниже II, пригодные по состоянию здоровья для работы в действующих электроустановках. Должен знать: конструктивные особенности особо сложных различных средств измерений и устройств автоматики тепловых процессов, способы их регулирования и юстировки, кинематическую схему самопишущих приборов всех типов; устройство точного измерительного инструмента, микрометра, индикатора. Статический и динамический расчет одноконтурной АСР, экспериментальный метод настройки двухконтурной АСР, схемы защит, сигнализации, электропривода; типы регулирующих органов и исполнительных механизмов; необходимое количество и ассортимент средств измерений, требующихся для эксплуатации паросиловых установок, и их назначение; методы проверки и настройки авторегуляторов тепловых процессов на месте установки.
</t>
  </si>
  <si>
    <t xml:space="preserve">Монтаж и ремонт сложных средств измерений и тепловой автоматики. Выявление и устранение дефектов в работе средств измерений и автоматики тепловых процессов. Слесарная обработка деталей по 6-7 квалитетам (1-2 классам точности) с подгонкой и доводкой. Сложный ремонт механической и электрической части устройств средств измерений и тепловой автоматики. Наладка и комплексное опробование после ремонта и монтажа схем теплового контроля, автоматики и защиты котлов, турбин и другого технологического оборудования. Ремонт кинематики, проверка, переградуировка, сдача в Госповерку всех видов приборов расхода, давления и уровня, кислородометров, PH-метров, мостов и потенциометров многоточечных. Снятие разгонных характеристик объектов. Расчет регулирующих органов. Ведение ремонтной документации. Пересчет и переделка приборов на другие пределы измерения.
</t>
  </si>
  <si>
    <t>Возможность применения труда инвалидов
(да/нет)</t>
  </si>
  <si>
    <t>Обследование электро-, тепло- и водопотребляющих установок контрагентов согласно утвержденного графика и полученного задания, в сопровождении представителя контрагента, представителя владельца объектов сетевого хозяйства, с составлением актов обследования. Ежемесячное снятие контрольных показаний электросчетчиков с ГПП, РП ЗРУ-6 кВ на правах командированного персонала совместно с представителями районов подстанций Управления высоковольтных сетей  АО «НТЭК» для проведения реализации электрической энергии.</t>
  </si>
  <si>
    <t>Не допускать аварий и отказов оборудования ВЧ связи и телемеханики.</t>
  </si>
  <si>
    <t>Основные должностные обязанности</t>
  </si>
  <si>
    <t>Требования к рабочему месту согласно ДИ/РИ (квалификационные требования)</t>
  </si>
  <si>
    <t xml:space="preserve">Слесарь по контрольно-измерительным приборам и автоматике </t>
  </si>
  <si>
    <t xml:space="preserve">Электромонтер по ремонту воздушных линий электропередачи </t>
  </si>
  <si>
    <t>Ведущий специалист</t>
  </si>
  <si>
    <t>Электрослесарь по ремонту оборудования распределительных устройств</t>
  </si>
  <si>
    <t>Ремонтно-сервисное предприятие</t>
  </si>
  <si>
    <t>Машинист-обходчик по котельному оборудованию</t>
  </si>
  <si>
    <t>30</t>
  </si>
  <si>
    <t>110</t>
  </si>
  <si>
    <t>Дивизион ТЭЦ-3</t>
  </si>
  <si>
    <t xml:space="preserve">Слесарь аварийно-восстановительных работ </t>
  </si>
  <si>
    <t>Электрогазосварщик</t>
  </si>
  <si>
    <t>Инженер</t>
  </si>
  <si>
    <t>Бухгалтер 2 категории</t>
  </si>
  <si>
    <t>Выполнять работу по ведению бухгалтерского учета имущества, обязательств и хозяйственных операций (учет основных средств, товарно-материальных ценностей, затрат на производство, реализации продукции, результатов хозяйственно-финансовой деятельности, расчеты с поставщиками и заказчиками, а также за предоставленные услуги и т.п.).</t>
  </si>
  <si>
    <t>Правовое управление</t>
  </si>
  <si>
    <t>Слесарь-сантехник</t>
  </si>
  <si>
    <t>109</t>
  </si>
  <si>
    <t>35</t>
  </si>
  <si>
    <t>Управление ремонтов</t>
  </si>
  <si>
    <t xml:space="preserve">высшее образование по профилю энергетики или строительства и стаж работы в ремонтах в должности инженера не менее 1 года, высокий уровень технических знаний, а также организаторские навыки. </t>
  </si>
  <si>
    <t>Директор предприятия</t>
  </si>
  <si>
    <t>193</t>
  </si>
  <si>
    <t>Слесарь по эксплуатации и ремонту газового оборудования</t>
  </si>
  <si>
    <t>ремонт и техническое обслуживание газового оборудования газорегуляторных установок, газорегуляторных пунктов шкафных, наружних и внутренних газопроводов, подогревателей газа, выполнение газоопасных работ с применением ВИДА,  ведение оперативной и ремонтной документации...</t>
  </si>
  <si>
    <t>Токарь</t>
  </si>
  <si>
    <t>301,302</t>
  </si>
  <si>
    <t>Отдел внутреннего контроля, аудита и риск-менеджмента</t>
  </si>
  <si>
    <t>116</t>
  </si>
  <si>
    <t xml:space="preserve">Слесарь по обслуживанию электростанций, занятый обслуживанием котельного и турбинного оборудования </t>
  </si>
  <si>
    <t>273</t>
  </si>
  <si>
    <t>321-322</t>
  </si>
  <si>
    <t>Цех централизованного ремонта  Участок по ремонту механо-технологического оборудования</t>
  </si>
  <si>
    <t xml:space="preserve">Слесарь по ремонту оборудования тепловых сетей </t>
  </si>
  <si>
    <t>120</t>
  </si>
  <si>
    <t xml:space="preserve">• назначение, устройство и правила технического обслуживания автомобилей, устройство и правила ТО автомобилей всех категорий;
• способы обеспечения высокопроизводительного и экономичного использования подвижного состава;
• основные технико-эксплуатационные качества подвижного состава и их влияние на безопасность движения;
• основные положения в области безопасности движения автотранспортного цеха. 
</t>
  </si>
  <si>
    <t>• соблюдать Правила внутреннего трудового распорядка, трудовой и производственной дисциплины;
• принимать меры к устранению причин и условий, препятствующих нормальному производственному процессу. Немедленно сообщать руководителю о возникновении ситуации, представляющей угрозу жизни и здоровью людей, сохранности имущества предприятия;
•  принимать активное участие в ликвидации  последствий аварийных и других экстремальных ситуаций
• знать и выполнять требования: правил, норм и инструкций, руководящих документов по ремонту и обслуживанию автотранспортных средств (далее АТС);
• использовать в работе только исправные инструменты, приспособления и вспомогательное оборудование, а также средства индивидуальной защиты, по прямому предназначению, в соответствии с инструкциями заводов-изготовителей; содержать их в исправном состоянии и чистоте; 
• обеспечивать соблюдение на своём рабочем месте надлежащей чистоты и порядка;
• выполнять только ту работу, на которую направил непосредственный или вышестоящий руководитель (начальник, мастер);
• постоянно повышать своё профессиональное мастерство;
• выполнять в срок и с должным качеством порученное задание.</t>
  </si>
  <si>
    <t xml:space="preserve">высшее образование (бакалавриат, магистратура) и стаж работы в должности инженера-конструктора или других инженерно-технических должностях, замещаемых специалистами с высшим образованием </t>
  </si>
  <si>
    <t>Разработка эскизов, технических и рабочих проектов, сложных и средней сложности изделий, используя средства автоматизации проектирования; составление общих компоновок и теоретических увязок отдельных элементов конструкций на основании принципиальных схем и эскизных проектов, проверка рабочих проектов и контроль чертежей по специальности или профилю работы, снятие эскизов деталей с натуры, выполнение деталировки. Проведение технических расчетов по проектам, составление инструкций по эксплуатации конструкций, пояснительных записок к ним, карт технического уровня, паспортов, извещений об изменениях в ранее разработанных чертежах и другую техническую документацию.</t>
  </si>
  <si>
    <t>316</t>
  </si>
  <si>
    <t>Начальник смены электростанции</t>
  </si>
  <si>
    <t xml:space="preserve"> Выполнение графиков несения активной и реактивной нагрузок, обеспечение отпуска требуемого количества электрической и тепловой энергии установленных параметров и качества. Осуществление постоянного контроля за правильностью ведения персоналом режима работы оборудования в соответствии с действующими инструкциями, режимными картами; выполнение графиков опробования АВР оборудования согласно утвержденных сроков.Своевременный и правильный пуск и останов основного и вспомогательного оборудования электростанции. Производство переключений в электрических и тепловых схемах электростанции. Правильное и экономичное распределение электрических и тепловых нагрузок между работающим оборудованием. Вывод оборудования из работы и «резерва» в ремонт, а также ввод его после ремонта в работу или «резерв». Непосредственное руководство ликвидацией аварий и отклонений от установленных режимов работы оборудования в течение рабочей смены.Ведение технической и оперативной документации в соответствии с ПТЭ, ПТБ и другими документами, определенными в п. 1.6 настоящей инструкции, а также указаниями руководства станции.
Выполнение распоряжений диспетчеров УВВС, ОДС, УТВГС АО «НТЭК"
</t>
  </si>
  <si>
    <t>Автотранспортный участок</t>
  </si>
  <si>
    <t>227</t>
  </si>
  <si>
    <t>259</t>
  </si>
  <si>
    <t>278</t>
  </si>
  <si>
    <t>210</t>
  </si>
  <si>
    <t>Дорожный рабочий</t>
  </si>
  <si>
    <t>лицо, не моложе 18 лет, имеющее высшее образование – бакалавриат без предъявления требований к стажу работы.</t>
  </si>
  <si>
    <t>лицо, не моложе 18 лет имеющее высшее образование – бакалавриат и имеющий опыт работы не менее 2-х лет по профилю работы участка ТАиВ в должности инженера 2-й категории и не менее 1 года в энергетике.</t>
  </si>
  <si>
    <t>обеспечение надежной и безопасной эксплуатации, проведение технического обслуживания и поддержание в исправном состоянии оборудования и устройств входящих в зону обслуживания участка ТАиВ (далее – устройства ТАиВ), установленных на объектах УХ ГЭС АО «НТЭК»: устройств технологической автоматики и возбуждения; системы группового регулирования активной и реактивной мощности УХ ГЭС; системы вибрационного контроля гидроагрегатов УХ ГЭС; системы температурного контроля гидроагрегатов УХ ГЭС; оборудования АСДУ, закрепленного за участком ТАиВ (шкафы УСО 1Г – УСО 7Г)</t>
  </si>
  <si>
    <t>180,181</t>
  </si>
  <si>
    <t>268</t>
  </si>
  <si>
    <t>171</t>
  </si>
  <si>
    <t xml:space="preserve">постоянный </t>
  </si>
  <si>
    <t xml:space="preserve">Высшее или среднее профессиональное образование, иметь квалификацию инженера-электроника, инженера-радиотехника, инженера-программиста, инженера по автоматизации производственных процессов и практический опыт работы с АСДУ и АСУТП не менее 2 лет. Должен знать: ПТК эксплуатируемых АСДУ и АСУТП; структуру и особенности аппаратной части АСДУ и АСУТП; схемы привязок АСДУ и АСУТП к технологическому оборудованию; значимость и особенности телемеханизированного объекта в технологии; особенности и возможности различных типов АСДУ и АСУТП
</t>
  </si>
  <si>
    <t>Аппаратчик по приготовлению химреагентов</t>
  </si>
  <si>
    <t>Маляр</t>
  </si>
  <si>
    <t>Старший мастер</t>
  </si>
  <si>
    <t>Слесарь-ремонтник</t>
  </si>
  <si>
    <t>Служба по ремонту и эксплуатации электрооборудования участок Норильска и Оганера</t>
  </si>
  <si>
    <t>Управление транспортного и сервисного обслуживания</t>
  </si>
  <si>
    <t>Участок по ремонту и обслуживанию электрооборудования</t>
  </si>
  <si>
    <t>Отдел организации обслуживания основных фондов</t>
  </si>
  <si>
    <t>Машинист центрального теплового щита управления котлами</t>
  </si>
  <si>
    <t>105-107</t>
  </si>
  <si>
    <t>43</t>
  </si>
  <si>
    <t xml:space="preserve">Машинист насосных установок </t>
  </si>
  <si>
    <t>Служба по ремонту и эксплуатации электрооборудования участок Талнаха</t>
  </si>
  <si>
    <t>Отдел приборного учета</t>
  </si>
  <si>
    <t>Электромонтер по обслуживанию приборов учета</t>
  </si>
  <si>
    <t>согласно ТД</t>
  </si>
  <si>
    <t>Лаборант-металлограф</t>
  </si>
  <si>
    <t>Электрослесарь по ремонту электрооборудования электростанций</t>
  </si>
  <si>
    <t>Лицо, имеющее высшее  образование или среднее профессиональное образование с опытом работы в электрических сетях не менее 3-х лет .</t>
  </si>
  <si>
    <t xml:space="preserve">Организация производства работ по ремонту ВЛ обслуживаемой зоны. </t>
  </si>
  <si>
    <t xml:space="preserve">Инженер </t>
  </si>
  <si>
    <t>лицо, имеющие среднее профессиональное образование - программы подготовки квалификационных рабочих и стаж работы и стаж работы в электроэнергетике не менее трёх лет и иметь V группу по электробезопасности</t>
  </si>
  <si>
    <t>Разрабатывать годовые и месячные планы работ и составлять заявки на материалы, запасные части и оборудование. Организовать, учёт и хранение материалов и запасных частей. Вести техническую и ремонтную документацию, осуществлять контроль ведения оперативной документации. Выполнять работы по получению, хранению, учету, выдаче (отпуску) и списанию материальных ценностей. Обеспечить содержание в исправном состоянии закреплённого за подстанцией оборудования путём своевременного проведения профилактических осмотров и планово-предупредительных ремонтов. Проводить работникам первичный, повторный, внеплановый и другие виды инструктажей по безопасности труда и контролировать усвоение ими безопасных приемов и методов труда и своевременную проверку знаний соответствующих правил, норм и инструкций.</t>
  </si>
  <si>
    <t>265-267</t>
  </si>
  <si>
    <t>Электрослесарь по ремонту электрических машин</t>
  </si>
  <si>
    <t>Цех централизованного ремонта  Участок по ремонту грузоподъемных механизмов и механическая мастерская</t>
  </si>
  <si>
    <t>Район котельных, 
котельная №7</t>
  </si>
  <si>
    <t>Аппаратчик химводоочистки</t>
  </si>
  <si>
    <t>образование среднее общее, должен иметь св-во по профессии аппаратчик химводоочистки 4 разряда, удостоверение на право обслуживания водоподготовительного и тепломеханического оборудования, удостоверение на II группу по электробезопасности с записью о проверки знаний.</t>
  </si>
  <si>
    <t>Ведение процесса химической очистки воды, процесса глубокого обессоливания воды методом ионообмена на катионовых фильтрах, регулирование параметров технологического режима предусторенных регламентом: температуры, давления, расхода воды, концентрациирегенерирующих растворов по показаням контрольно-измерительных приборов и результата хим.анализа. Обслуживание водоподготовительного оборудования, насосных агргатов, трубопровода пара и горячей воды, теплообменников, барботеров, запорно-регулирующей арматуры.</t>
  </si>
  <si>
    <t>27.09.2017 20.07.2019</t>
  </si>
  <si>
    <t>7</t>
  </si>
  <si>
    <t xml:space="preserve">высшее образование по профилю энергетики или строительства и стаж работы в КС в должности инженера не менее 3 лет, высокий уровень технических знаний, а также  организаторские навыки. </t>
  </si>
  <si>
    <t xml:space="preserve">Формирование заявок на вывоз материально-технических ресурсов  со складов на монтажные площадки (приобъектные склады) объектов строительства и обеспечение правильной их передачи в монтаж.
Контроль учета попозиционного движения оборудования по каждому объекту КС. Оформление и сдача заказов на поставку продукции, (работ, услуг) внутреннего производства предприятий группы «Норильский никель», контроль их выполнения.
</t>
  </si>
  <si>
    <t>46</t>
  </si>
  <si>
    <t>57</t>
  </si>
  <si>
    <t>58</t>
  </si>
  <si>
    <t>Обходчик гидросооружений</t>
  </si>
  <si>
    <t>Эксплуатационное обслуживание гидротехнических сооружений; измерение температуры и уровня воды на водомерных постах, перепадов уровней на фильтрах; наблюдение за пьезометрами, состоянием маяков, ограничивающих и запрещающих знаков, плакатов и т.п., подводящей и сливной системами, метеорологическими условиям.</t>
  </si>
  <si>
    <t>лицо, не моложе 18 лет имеющее высшее образование – бакалавриат и имеющий опыт работы не менее 2 лет по профилю работы сектора ВЧиТ в должности инженера 2-й категории и не менее 1 года в энергетике</t>
  </si>
  <si>
    <t>Обеспечение надежной и безопасной эксплуатации, проведение технического обслуживания и поддержание в исправном состоянии оборудования и устройств входящих в зону обслуживания сектора ВЧиТ, установленных на объектах УХ ГЭС АО «НТЭК»; подготовка предложений к планам и графикам выполнения работ по подготовке и проведению ремонта устройств, закрепленных за сектором ВЧиТ. Составление по заданию старшего мастера сектора ВЧиТ планов и графиков работ по техническому обслуживанию и модернизации устройств, закрепленных за сектором ВЧиТ; проведение дефектации и оценки технического состояния объектов ремонта, определение необходимости выполнения дополнительных (сверхплановых) объемов ремонтных работ или исключения отдельных работ из плановых объемов ремонта</t>
  </si>
  <si>
    <t>252</t>
  </si>
  <si>
    <t>ПС</t>
  </si>
  <si>
    <t>Анализ профессионального  стандарта</t>
  </si>
  <si>
    <t>102</t>
  </si>
  <si>
    <t>Старший машинист котельного оборудования</t>
  </si>
  <si>
    <t>114</t>
  </si>
  <si>
    <t>Грузчик</t>
  </si>
  <si>
    <t>161-163</t>
  </si>
  <si>
    <t>160</t>
  </si>
  <si>
    <t>Столяр строительный</t>
  </si>
  <si>
    <t>250</t>
  </si>
  <si>
    <t>Электрогазосварщик, занятый на резке и ручной сварке</t>
  </si>
  <si>
    <t>Цех централизованного ремонта  Участок аварийно-восстановительных ремонтов</t>
  </si>
  <si>
    <t>среднее (полное) общее образование,
наличие допуска по III гр.электробезопасности</t>
  </si>
  <si>
    <t>образование среднее</t>
  </si>
  <si>
    <t>Уборщик территорий участка по обслуживанию турбазы</t>
  </si>
  <si>
    <t xml:space="preserve">Высшее высшее образование по направлению: экономика, финансы, бухгалтерский учет и аудит; имеющее дополнительное профессиональное образование (программы переподготовки, программы повышения квалификации, программы профессиональной сертификации) в функциональных областях деятельности организации и (или) в области внешнего и (или) внутреннего аудита; опыт работы по направлению «Экономика» не менее 5-ти лет
</t>
  </si>
  <si>
    <t xml:space="preserve">Требования к образованию и обучению:
 среднее профессиональное образование;
 образовательные программы среднего профессионального образования – программы подготовки квалифицированных рабочих, служащих;
 дополнительные профессиональные программы – программы повышения квалификации, программы профессиональной переподготовки.
Требования к опыту работы: 
 не менее 1 года в качестве дефектоскописта по магнитному и ультразвуковому контролю 4 разряда.
</t>
  </si>
  <si>
    <t>выполнение неразрушающего контроля, подготовка, организация и контроль выполнения работ, руководство выполнением работ, выполняемых дефектоскопистами по МиУК 3 и 4 разрядов СМ , разработка технологической и нормативной документации по НК контролируемого объекта.</t>
  </si>
  <si>
    <t>Специалист по магнитному и ультразвуковому контролю</t>
  </si>
  <si>
    <t>Разборка, технический осмотр сложных деталей и механизмов основного и вспомогательного оборудования гидротурбин и механической части гидрогенераторов;
Замеры сопротивления изоляции;Выявление дефектов, определение причин и степени износа отдельных узлов и деталей оборудования, арматуры;
Определение пригодности деталей к дальнейшей работе, возможности их восстановления;
Разметка сложных деталей;
Выполнение стропальных и такелажных работ при перемещении слож-ных и ответственных узлов и элементов гидрооборудования.</t>
  </si>
  <si>
    <t>118</t>
  </si>
  <si>
    <t>Слесарь по ремонту парогазотурбинного оборудования</t>
  </si>
  <si>
    <t>227-229</t>
  </si>
  <si>
    <t xml:space="preserve"> Инженером может быть назначено лицо, имеющее высшее профессиональное (техническое) образование без предъявления к стажу работы или среднее профессиональное (техническое) образование и стаж работы в должности техника не менее 3 лет, либо других должностях, замещаемых специалистами со средним профессиональным образованием, не менее 5 лет</t>
  </si>
  <si>
    <t xml:space="preserve">На инженера возложены следующие должностные обязанности:
Разработка совместно с линейными руководителями, отвечающими за эксплуатацию электротехнического оборудования, перспективных и текущих планов (графиков) ремонта и технического обслуживания оборудования.
Контроль выполнения утвержденных планов (графиков) ремонта и технического обслуживания оборудования, а также мероприятий по улучшению эксплуатации и обслуживания оборудования.
Составление совместно с линейными руководителями, отвечающими за эксплуатацию электротехнического оборудования, графиков технического освидетельствования оборудования с истекшим нормативным сроком эксплуатации и контроль их выполнения.
 Контроль выполнения мероприятий по подготовке к ОЗП, паводкам, грозосезонам, а также мероприятий по устранению нарушений, выявленных в результате проверок контролирующих органов.
Разработка нормативных материалов по профилактическому обслуживанию и ремонту оборудования (нормативы расхода материалов, трудозатрат, сроков службы запасных частей, номенклатуры сменных и быстроизнашивающихся деталей, нормы и лимиты расхода смазочных материалов).
Контроль ведения ремонтно-эксплуатационной документации в производственных подразделениях цеха.
 Поддержка электронной базы данных основного, общестанционного и вспомогательного оборудования, закрепленного за цехом.
Подготовка и согласование с производственно-техническим отделом месячных планов работ цеха, отчетов о работе цеха.
Подготовка и предоставление руководству цеха ежедневных сводок о выходе персонала, своевременное отражение располагаемого фонда рабочего времени в электронном плане работ (база данных «Персонал»).
 Анализ использования рабочего времени, работы участков цеха, возможности сокращения сроков выполнения работ, выявление производственных резервов, разработка предложений по их использованию.
Составление и согласование с бюро по работе с персоналом (БРП) графика дежурства оперативного персонала электрического цеха (по форме БРП). 
 Контроль соблюдения установленных сроков составления ведомостей дефектов, заявок на проведение ремонта.
 Ведение журналов учета, хранение служебной и технической документации электрического цеха.
Ведение работы по созданию и актуализации справочного аппарата по документации, связанной с техническим обслуживанием и ремонтом (распоряжения, приказы, производственные инструкции, технические паспорта и пр.), обеспечение удобного и быстрого их поиска.
Обеспечение персонала нормативно-технической документацией, инструкциями и схемами, журналами, ведомостями, бланками переключений.
Участие в проверке технического состояния оборудования, качества ремонтных работ, а также в приемке вновь поступающего оборудования.
Контроль выполнения годовой заявки электрического цеха на материалы РЭН (ремонтно-эксплуатационные нужды).
 Учет получения с центрального склада и вовлечения в производство (эксплуатацию) материалов РЭН.
 Организация и обеспечение учета и отчетности в области экологии в соответствии с распоряжениями начальника цеха о распределении обязанностей и ответственности в цехи в области экологии.
</t>
  </si>
  <si>
    <t>VI</t>
  </si>
  <si>
    <t>327</t>
  </si>
  <si>
    <t>Предприятие тепловодоснабжения Талнаха участок котельных</t>
  </si>
  <si>
    <t xml:space="preserve">Предприятие тепловодоснабжения Кайеркана </t>
  </si>
  <si>
    <t>Главный инженер</t>
  </si>
  <si>
    <t>Начальник службы</t>
  </si>
  <si>
    <t xml:space="preserve">На должность начальника смены гидроэлектростанции может быть назначено лицо, имеющее среднее профессиональное или высшее профессиональное образование по направлениям подготовки «Электроэнергетика» (код 140200 по ОКСО) или «Электротехника, электромеханика и электротехнологии» (код 140400 по ОКСО).
 Требуемый минимальный стаж работы в оперативном персонале КГЭС:
• для лиц, имеющих высшее профессиональное образование – полтора года;
• для лиц, имеющих среднее профессиональное образование – не менее трех лет.
</t>
  </si>
  <si>
    <t xml:space="preserve">Начальник смены гидроэлектростанции при приемке смены обязан:
• ознакомиться с состоянием схемы электростанции, схемы и режима работы агрегатов станции, суммарной нагрузкой станции и каждого блока, соответствием ее заданному диспетчерскому графику и заданию;
• ознакомиться с состоянием схемы распределительных электрических сетей поселка;
• получить сведения от сдающего смену начальника смены о работе оборудования станции, ее электрической схеме, схеме пожаротушения и отопления, о работе оборудования в соответствии с нормативно-технической документации и причинами отклонений, об оборудовании, за которым необходимо вести особо тщательное наблюдение, об оборудовании, находящемся в ремонте и резерве, о предстоящих переключениях, ремонтах, изменениях графиков, о проводке судов и их движении, о режимах работы водосброса;
• ознакомиться со схемой щита постоянного тока, проверить величину тока подзаряда, состояние изоляции и напряжения на аккумуляторных батареях;
• проверить показание измерительных приборов ГЩУ, правильность показания часов, положение автоматов, рубильников, переключателей, накладок в релейном зале ЦПУ и их соответствие режиму работы;
• проверить работу аварийной, предупредительной и световой сигнализации ГЩУ;
• проверить наличие документации, ключей (в запираемом ящике согласно перечню), а также ведение записи параметров ГЭС за последние сутки (осциллограф);
• ознакомиться со всеми записями в оперативной документации, а также со всеми входящими документами в программе «E/pop» за время, прошедшее с предыдущего дежурства;
• ознакомиться с поданными и разрешенными заявками на вывод в ремонт оборудования и устройств электростанции, выяснить какие работы выполняются по нарядам и распоряжениям;
• принять рапорты от подчиненного оперативного персонала, заступающего на дежурство о состоянии оборудования и недостатках, выявленных при приемке смены;
• оформить приемку и сдачу смены записью в оперативном журнале за подписями принимающего и сдающего смену с указанием времени приемки и сдачи смены;
• отдать рапорт начальнику смены УХГЭС о приеме смены, схеме, режиме работы и состоянии оборудования, а также обо всех отклонениях, выявленных при приемке смены, которые могут повлиять на надежность работы станции и энергосистемы;
2.1.2. Сдача смены больному начальнику смены гидроэлектростанции, или в состоянии алкогольного, наркотического опьянения запрещается.
2.1.3. В случае невыхода сменяющего начальника смены гидроэлектростанции на дежурство, начальник смены, сдающий смену, должен поставить об этом в известность заместителя начальника ЭЦ, а при его отсутствии – начальника ЭЦ или главного инженера и оставаться на дежурстве до прихода, сменяющего его начальника смены гидроэлектростанции.
2.1.4. Приемка и сдача смены во время ликвидации аварии или пожара запрещается. Пришедший на смену во время ликвидации аварии дежурный начальник смены гидроэлектростанции, используется по усмотрению лица, руководящего ликвидацией аварии. Передача смены при ликвидации аварии, в зависимости от ее характера и продолжительности, допускается в порядке исключения по разрешению начальника смены УХГЭС.
2.1.5. Приемка и сдача смены во время производства ответственных переключений или операций по пуску и останову оборудования допускаются только с разрешения начальника смены УХГЭС и главного инженера КГЭС.
2.1.6. Приемка смены при неисправном оборудовании или ненормальном режиме работы ГЭС допускается только с разрешения главного инженера КГЭС.
2.1.7. Уход с дежурства без сдачи смены запрещается.
2.1.8. При внезапном заболевании, недомогании или несчастном случае с начальником смены, заместитель начальника ЭЦ или начальник ЭЦ обязаны в кратчайшие сроки обеспечить замену.
2.2. Для реализации функции «Оперативное руководство в смене работой электростанции, распределительных сетей поселка Светлогорск и подчиненного ему персонала» начальник смены гидроэлектростанции обязан:
2.2.1. обеспечивать ведение непрерывного контроля и оперативного управления технологическими процессами производства, надежную, безопасную и экономичную работу оборудования ГЭС, соблюдение подчиненным персоналом правил и норм технической эксплуатации оборудования, правил по охране труда, пожарной безопасности, трудовой и производственной дисциплины;
2.2.2. обеспечивать выполнение заданного графика электрической нагрузки, надежный, экономичный и безопасный режим работы оборудования и режим эксплуатации сооружений электростанции, экономичное распределение нагрузки между агрегатами;
2.2.3. поддерживать заданные параметры и нормированные показатели качества отпускаемой электрической энергии;
2.2.4. поддерживать режимы работы оборудования, отдельных механизмов, аппаратуры и приборов, режимы эксплуатации зданий и сооружений в соответствии с требованиями нормативных документов, оперативными распоряжениями вышестоящего оперативного руководителя и сменными заданиями руководства цеха;
2.2.5. руководить проведением пусков и остановов основного оборудования электростанции и изменением режимов его работы, производством переключений в основных электрических и других технологических схемах электростанции, в цепях защит и автоматики;
2.2.6. проводить обходы рабочих мест подчиненного персонала и оборудования, контролировать ведение заданных режимов работы, техническое состояние оборудования, зданий и сооружений, поддержание чистоты и порядка на рабочих местах, соблюдение требований правил и инструкций, трудовой и производственной дисциплины.
2.2.7. контролировать своевременное выполнения обходов, осмотров, опробования оборудования, ведение технической и оперативной документации, выполнения работ в порядке текущей эксплуатации подчиненным персоналом ГЭС;
2.2.8. фиксировать в оперативном журнале и журналах дефектов все обнаруженные неисправности в работе оборудования для последующего устранения их ремонтным персоналом, а при возможности устранять их силами своей смены; контролировать устранение дефектов в последующие дежурства;
2.2.9. контролировать процесс проведения (во время дежурства) работ по техническому обслуживанию, опробованию, а также наладочных и других регламентных работ на оборудовании ГЭС;
2.2.10. контролировать уровень надежности главной схемы электрических соединений ГЭС, схемы собственных нужд ГЭС, электрических сетей поселка;
2.2.11. своевременно информировать диспетчера и руководство станции о всех нарушениях нормальной работы ГЭС, а также об авариях, пожарах, загораниях, случаях травматизма, о возникшей угрозе нормальной работе ГЭС, о шугообразовании, нарушении водоснабжения ГЭС, о грозе и существенных отклонениях в работе оборудования.
2.2.12. вести установленную оперативно-техническую и учетную документацию (оперативный журнал, оперативные схемы и др.), в т.ч. суточную ведомость при отсутствии на пульте дежурного электромонтера;
2.2.13. знать, понимать и выполнять требования правил технической эксплуатации, охраны труда, пожарной безопасности и прочей нормативной документации и инструкций, указанных в п. 5.4 настоящей инструкции.
2.3. Для реализации функции «Руководство ликвидацией аварий и технологических нарушений» начальник смены обязан:
2.3.1. принимать и передавать в установленном порядке информацию об экстренных сообщениях, об угрозе или возникновении чрезвычайных ситуаций;
2.3.2. руководить действиями подчиненного персонала по ликвидации (локализации) аварий и других технологических нарушений в работе электростанции, энергосистемы, стихийных бедствий и возгорания, а также по ликвидации последствий происшествий в соответствии с инструкциями по предотвращению и ликвидации нарушений нормального режима электрической части энергетической системы АО «НТЭК», по предотвращению и ликвидации технологических нарушений в электрической части Курейской ГЭС, оперативным планом пожаротушения Курейской ГЭС, планами действий при ликвидации чрезвычайных ситуаций и другой соответствующей документацией, находящейся на рабочем месте начальника смены;
2.3.3. принимать меры по обеспечению безопасности подчиненного персонала, сохранности оборудования, восстановлению нормального режима его работы, поддержанию нормальных параметров отпускаемой электрической энергии при возникновении аварийных ситуаций и получении аварийных предупреждений;
2.3.4. немедленно, после принятия неотложных мер по ликвидации аварии, составлять диспетчерские сообщения о нарушениях нормальных режимов и повреждениях оборудования, возгорании, происшедших несчастных случаях и передавать их вышестоящему оперативно-диспетчерскому персоналу и административно-техническому руководству электростанции (по списку №1);
2.3.5. делать записи в оперативном журнале с подробным описанием характера аварии и последовательности операций по ее ликвидации;
2.3.6. выдавать наряды и распоряжения на производство аварийно-восстановительных и других неотложных работ на оборудовании и сооружениях электростанции в случае отсутствия на станции административного и технического руководства;
2.3.7. поддерживать оперативную связь с диспетчером системы, в случае нарушения связи принимать меры к скорейшему ее восстановлению;
2.4. Для реализации функции «Организация вывода из работы оборудования ГЭС для производства ремонтных работ и ввода его в эксплуатацию» начальник смены гидроэлектростанции обязан:
2.4.1. обеспечивать прием, оформление и передачу оперативных заявок на вывод оборудования станции, электрических сетей, устройств релейной защиты, аппаратуры противоаварийной и режимной автоматики, устройств автоматического регулирования частоты электрического тока и мощности, средств диспетчерского и технологического управления, оперативно-информационные комплексы из работы в соответствии с инструкцией о порядке оформления, подачи, рассмотрения и согласования диспетчерских заявок на изменение технологического режима работы или эксплуатационного состояния объектов диспетчеризации ОДС АО «НТЭК», местным регламентом и в соответствии с разграничением функций оперативно-диспетчерского управления в АО «НТЭК».
2.4.2. сообщать главному инженеру ГЭС и начальникам соответствующих цехов о получении разрешения от диспетчерской службы на вывод оборудования, а также устройств РЗА, АРЧМ и ССДТУ в ремонт.
2.4.3. выполнять оперативные переключения по изменению технологического режима работы и эксплуатационного состояния энергетического оборудования в соответствии с разрешенными оперативными заявками. 
2.4.4. выдавать разрешение на отключения, включения, испытания и изменения уставок релейной защиты и автоматики оборудования, а также каналов диспетчерской связи и устройств телемеханики (при наличии разрешенной оперативной заявки).
2.4.5. давать разрешение на подготовку рабочих мест и на допуск, организовывать допуск работников организаций к проведению ремонтных, наладочных и других работ на оборудовании и сооружениях электростанции, контролировать подготовку рабочих мест для проведения работ на оборудовании.
2.4.6. осуществлять контроль за ходом ремонтных работ, требовать окончания ремонта оборудования в установленный срок, в случае необходимости сообщать руководству ГЭС о задержках ремонтных работ.
2.4.7. принимать участие в опробовании и испытаниях оборудования; 
2.4.8. при проведении испытаний, связанных с изменением режима энергооборудования, контролировать соответствие проводимых опытов и операций утвержденной программе испытаний;
2.4.9. вводить в работу или выводить в резерв оборудование, вышедшее из ремонта и принятое согласно установленному порядку, опробованное в работе и при необходимости, подвергнутое испытаниям, производить соответствующие записи о принятии оборудования;
2.4.10. проверять соответствие настройки релейной защиты и автоматики новому состоянию схемы в случае изменения схемы электрических соединений.
2.5. Для реализации функции «Организация работы с подчиненным оперативным персоналом» начальник смены обязан:
2.5.1. организовать и проводить работу с персоналом подчиненной смены в соответствии с Порядком проведения работы с персоналом АО «НТЭК»;
2.5.2. руководить действиями оперативного персонала при проведении противоаварийных и противопожарных тренировок, занятий (учений) по гражданской обороне и отработке действий при чрезвычайных ситуациях, участвует в разборе действий персонала после их завершения;
2.5.3. проводить с подчиненным персоналом специальную подготовку (во время, свободное от оперативных дежурств, или на дежурстве, в свободное от оперативных переключений время):
• выполнение учебных противоаварийных и противопожарных тренировок, имитационных упражнений и других операций, приближенных к производственным;
• изучение изменений, внесенных в обслуживаемые схемы и оборудование;
• ознакомление с текущими распорядительными документами по вопросам аварийности и травматизма;
• прорабатывать нормативно-технические документы и информационные материалы, разбирать случаи аварий, нарушений требований нормативно-технических документов, производственных инструкций, трудовой дисциплины;
• проработка обзоров несчастных случаев и технологических нарушений, происшедших на энергетических объектах;
• проведение инструктажей по вопросам соблюдения правил технической эксплуатации, производственных и должностных инструкций;
•  разбор отклонений технологических процессов, пусков и остановок оборудования;
2.5.4. проводить ежемесячно с персоналом подчиненной смены совещания по вопросам выполнения производственных заданий, анализа и устранения недостатков его работы, а также ознакомления с опытом передовых смен и отдельных работников;
2.5.5. осуществлять подготовку обучаемого резервного начальника смены, контролировать действия работников, проходящих стажировку и дублирование на рабочем месте начальника смены;
2.5.6. участвовать в составлении программ подготовки оперативного персонала, вносить предложения по изменению тем, программ и графиков тренировок, программ непрерывного производственного обучения оперативного персонала;
2.5.7. проходить контрольные противоаварийные и противопожарные тренировки, производственное обучение с последующей проверкой знаний в учебно-тренажерных центрах и других специализированных организациях в соответствии с утвержденными планами и графиками;
2.5.8. принимать участие в системных, диспетчерских и общестанционных противоаварийных тренировках, противопожарных тренировок на объектах, а также в подготовке и проведении цеховых противоаварийных тренировок;
2.5.9. постоянно повышать свои технические и экономические знания и содействовать повышению уровня знаний подчиненного персонала смены;
2.5.10. обеспечивать и контролировать соблюдение трудовой и производственной дисциплины персоналом подчиненной смены.
</t>
  </si>
  <si>
    <t xml:space="preserve">Начальник смены </t>
  </si>
  <si>
    <t>Уборщик производственных и служебных помещений</t>
  </si>
  <si>
    <t>Главный специалист</t>
  </si>
  <si>
    <t xml:space="preserve">Предприятие тепловодоснабжения Кайеркана   </t>
  </si>
  <si>
    <t>Высшее образование - бакалавриат или
Среднее профессиональное образование
Дополнительное обучение по программе подготовки на должность начальника смены электростанцииСтаж работы на должностях старшего оперативного персонала котельного, турбинного и/или электрического цехов (подразделений) не менее одного года при наличии высшего образования
Стаж работы на должностях старшего оперативного персонала котельного, турбинного и электрического цехов (подразделений) не менее трех лет при наличии среднего профессионального образования</t>
  </si>
  <si>
    <t xml:space="preserve"> </t>
  </si>
  <si>
    <t>67</t>
  </si>
  <si>
    <t>152</t>
  </si>
  <si>
    <t>Служба метрологии</t>
  </si>
  <si>
    <t>60</t>
  </si>
  <si>
    <t>Машинист центрального теплового щита управления котлами (Пиковая котельная)</t>
  </si>
  <si>
    <t>162</t>
  </si>
  <si>
    <t>44</t>
  </si>
  <si>
    <t>Дивизион ТЭЦ-2/Участок по ремонту электрической части котельного оборудования, оборудования РУ-0,4;6 кв</t>
  </si>
  <si>
    <t>01.09.2020</t>
  </si>
  <si>
    <t>174</t>
  </si>
  <si>
    <t>36</t>
  </si>
  <si>
    <t>405</t>
  </si>
  <si>
    <t>обеспечение надежной и безопасной эксплуатации, проведение технического обслуживания и поддержание в исправном состоянии оборудования и устройств входящих в зону обслуживания участка ТАиВ (далее – устройства ТАиВ), установленобеспечение надежной и безопасной эксплуатации, проведение технического обслуживания и поддержание в исправном состоянии оборудования и устройств входящих в зону обслуживания участка РЗА: устройств РЗА и средств электрических измерений, установленных на объектах УХ ГЭС (далее – устройства РЗА); оборудования автоматизированной системы диспетчерского управления УХ ГЭС (далее – АСДУ), закрепленного за участком РЗА (шкафы Т4 – УСО1, Т5 – Синхронизатор, Р15 – УСО3, Р16 – УСО2, Р26 – ШСБД, Р27 – ШП, Р28 – ШПБ1, Р33 – ШПБ2, 3Р1 – УСО10, 3Р2 – УСО9, 3Р3 – УСО8, 3Р4 – УСО7, 3Р5 – УСО6, 3Р6 – УСО5, 3Р7 – УСО4, 3Р8 – ШИП, 3Р9 – ШАВ клеммные шкафы АСДУ (19 шт.), расположенные на ОРУ-220 кВ). разработка на современном техническом уровне мероприятий по устройствам РЗА, системе АСДУ, направленные на повышение надежности работы оборудования УХ ГЭС, обеспечение внедрения разработанных мероприятийных на объектах УХ ГЭС АО «НТЭК»: устройств технологической автоматики и возбуждения; системы группового регулирования активной и реактивной мощности УХ ГЭС; системы вибрационного контроля гидроагрегатов УХ ГЭС; системы температурного контроля гидроагрегатов УХ ГЭС; оборудования АСДУ, закрепленного за участком ТАиВ (шкафы УСО 1Г – УСО 7Г)</t>
  </si>
  <si>
    <t>175</t>
  </si>
  <si>
    <t>12</t>
  </si>
  <si>
    <t>Инженер 1 категории Отдел ремонтов ТЭЦ-2</t>
  </si>
  <si>
    <t xml:space="preserve">2.1.1. Согласование, консолидация и обоснование данных, полученных от производственных цехов (районов, служб, участков) структурного подразделения ТЭЦ-2, по программе ремонтов (по видам оборудования) основных производственных фондов в соответствии с необходимым объемом, в т.ч. на основе автоматизированных компьютерных программ.
2.1.2. Проверка и консолидация данных при бюджетном планировании, расчете объема затрат и распределении ресурсов по планируемым работам.
2.1.3. Сбор материалов и проверка обоснований для подготовки предложений к программе ремонтов оборудования, зданий и сооружений, выполняемых подрядным и хозяйственным способом.
2.1.4. Подготовка и формирование необходимых материалов и документов на разработку проектно-сметной документации для обеспечения ремонтов в соответствии с программой ремонтов.
</t>
  </si>
  <si>
    <t xml:space="preserve">Слесарь аварийно-восстановительных работ  </t>
  </si>
  <si>
    <t>311</t>
  </si>
  <si>
    <t>обеспечение надежной и безопасной эксплуатации, проведение технического обслуживания и поддержание в исправном состоянии оборудования и устройств входящих в зону обслуживания участка РЗА: устройств РЗА и средств электрических измерений, установленных на объектах УХ ГЭС (далее – устройства РЗА); оборудования автоматизированной системы диспетчерского управления УХ ГЭС (далее – АСДУ), закрепленного за участком РЗА (шкафы Т4 – УСО1, Т5 – Синхронизатор, Р15 – УСО3, Р16 – УСО2, Р26 – ШСБД, Р27 – ШП, Р28 – ШПБ1, Р33 – ШПБ2, 3Р1 – УСО10, 3Р2 – УСО9, 3Р3 – УСО8, 3Р4 – УСО7, 3Р5 – УСО6, 3Р6 – УСО5, 3Р7 – УСО4, 3Р8 – ШИП, 3Р9 – ШАВ; клеммные шкафы АСДУ (19 шт.), расположенные на ОРУ-220 кВ); разработка на современном техническом уровне мероприятий по устройствам РЗА, системе АСДУ, направленные на повышение надежности работы оборудования УХ ГЭС, обеспечение внедрения разработанных мероприятий;</t>
  </si>
  <si>
    <t>227-231</t>
  </si>
  <si>
    <t xml:space="preserve">Слесарь по ремонту парогазотурбинного оборудования </t>
  </si>
  <si>
    <t>Участок контрольно-измерительных приборов и автоматики</t>
  </si>
  <si>
    <t>358</t>
  </si>
  <si>
    <t>Электромонтер главного щита управления электростанции</t>
  </si>
  <si>
    <t>170</t>
  </si>
  <si>
    <t>221</t>
  </si>
  <si>
    <t>274</t>
  </si>
  <si>
    <t>303</t>
  </si>
  <si>
    <t>298</t>
  </si>
  <si>
    <t xml:space="preserve">Лаборант химического анализа </t>
  </si>
  <si>
    <t>104</t>
  </si>
  <si>
    <t>286,287</t>
  </si>
  <si>
    <t xml:space="preserve">Предприятие тепловодоснабжения Талнаха Участок по ремонту технологического оборудования насосных станций и трубопроводов </t>
  </si>
  <si>
    <t>Договорной отдел</t>
  </si>
  <si>
    <t>Заместитель начальника цеха по эксплуатации</t>
  </si>
  <si>
    <t>19</t>
  </si>
  <si>
    <t>253-257</t>
  </si>
  <si>
    <t>384</t>
  </si>
  <si>
    <t>119</t>
  </si>
  <si>
    <t>Старший машинист турбинного отделения</t>
  </si>
  <si>
    <t>Электротехническая лаборатория</t>
  </si>
  <si>
    <t>Отдел реализации г. Игарка</t>
  </si>
  <si>
    <t>Специалист 2 категории</t>
  </si>
  <si>
    <t>295</t>
  </si>
  <si>
    <t>Инженер по организации эксплуатации и ремонту зданий и сооружений 1 категории</t>
  </si>
  <si>
    <t xml:space="preserve">Управление надежности промышленных активов </t>
  </si>
  <si>
    <t>Ведущий специалист Отдела анализа , надежности эффективности</t>
  </si>
  <si>
    <t>высшее техническое образование и стаж работы на инженерно-технических или руководящих должностях, занятых технической эксплуатацией и обслуживанием зданий и сооружений, не менее трех лет. Должен знать: правила технической эксплуатации электрических станций и сетей РФ; методики оценки технического состояния; технические требования, предъявляемые к выпускаемой продукции, технологию её производства; основы экономики, организации производства, труда и управления; технико-экономическое и оперативно-производственное планирование; методы хозяйственного расчёта; правила организации технического обслуживания и ремонта объектов электроэнергетики</t>
  </si>
  <si>
    <t>высшее техническое образование и стаж работы на инженерно-технических или руководящих должностях в организациях электроэнергетики не менее трех лет. Должен знать: правила технической эксплуатации электрических станций и сетей РФ; методику оценки технического состояния; технические требования, предъявляемые к выпускаемой продукции, технологию её производства; основы экономики, организации производства, труда и управления; технико-экономическое и оперативно-производственное планирование; методы хозяйственного расчёта; правила организации технического обслуживания и ремонта объектов электроэнергетики</t>
  </si>
  <si>
    <t>01.01.2021</t>
  </si>
  <si>
    <t>108</t>
  </si>
  <si>
    <t>106</t>
  </si>
  <si>
    <t xml:space="preserve">Электромонтер по обслуживанию электрооборудования электростанций, занятый обслуживанием котельного и турбинного оборудования </t>
  </si>
  <si>
    <t xml:space="preserve">Аппаратчик по приготовлению химреагентов </t>
  </si>
  <si>
    <t xml:space="preserve">III </t>
  </si>
  <si>
    <t xml:space="preserve">Машинист блочной системы управления агрегатами (котел-турбина) </t>
  </si>
  <si>
    <t xml:space="preserve">VII </t>
  </si>
  <si>
    <t xml:space="preserve">Электрослесарь по ремонту электрооборудования электростанций </t>
  </si>
  <si>
    <t>01.10.2020
25.01.2021</t>
  </si>
  <si>
    <t>Контролер измерительных приборов и специального инструмента</t>
  </si>
  <si>
    <t>среднее профессиональное образование</t>
  </si>
  <si>
    <t xml:space="preserve">3.1 Проводить работы по поверке СИ в соответствии с требованиями нормативных документов по поверке и заявленной областью аккредитации.
3.2 Соблюдать Критерии аккредитации и требования, предъявляемые к аккредитованным лицам в области обеспечения единства измерений.
3.3 Поддерживать соответствие системы менеджмента качества установленным в Руководстве по качеству поверки средств измерений требованиям.
3.4 Ознакомливаться под роспись в листе ознакомления с Руководством по качеству поверки средств измерений, инструкциями и методиками системы менеджмента качества.
3.5 Обеспечивать компетентность, объективность, беспристрастность и независимость при осуществлении поверки СИ.
</t>
  </si>
  <si>
    <t>высшее техническое образование и стаж работы на инженерно-технических или руководящих должностях в организациях электроэнергетики не менее трех лет.</t>
  </si>
  <si>
    <t>высшее техническое образование или соответствующее ему по направлениям подготовки (специальностям) по обеспечению безопасности производственной деятельности, либо высшее образование и дополнительное профессиональное образование по программе переподготовки в области охраны труда и стаж работы по специальности не менее трёх лет.</t>
  </si>
  <si>
    <t>Управление безопасности</t>
  </si>
  <si>
    <t>112</t>
  </si>
  <si>
    <t>Начальник участка</t>
  </si>
  <si>
    <t>Специалист</t>
  </si>
  <si>
    <t>313</t>
  </si>
  <si>
    <t>263</t>
  </si>
  <si>
    <t>185</t>
  </si>
  <si>
    <t>Производственно-технический отдел</t>
  </si>
  <si>
    <t xml:space="preserve">Начальник района </t>
  </si>
  <si>
    <t>Район электрических сетей</t>
  </si>
  <si>
    <t>130</t>
  </si>
  <si>
    <t>Служба аварийно-восстановительных работ Норильска, Оганера и Кайеркана</t>
  </si>
  <si>
    <t>161</t>
  </si>
  <si>
    <t xml:space="preserve">Высшее профессиональное образование (экономическое, финансово-экономическое) без предъявления требования к стажу работы или среднее профессиональное (экономическое, финансово-экономическое) и стаж работы в должности бухгалтера не менее 3 лет. </t>
  </si>
  <si>
    <t xml:space="preserve"> 
3.1. При приеме смены на охраняемом объекте проверять целостность объектов, наличие комплекта ключей от всех помещений, исправность сигнализационных устройств, систем охранно-пожарной сигнализации, видеонаблюдения, телефонов, освещения, сантехнических приборов, наличие противопожарного инвентаря. Оформлять передачу смены записью в "Журнале передачи смены".
3.2. Проверять на складских помещениях, контейнерах наличие и прочность замков, в случае обнаружения их отсутствия или повреждения, немедленно поставить в известность начальника УОТ и кладовщика (старшего) УОТ.
3.3. Каждые 2 часа делать обход охраняемой территории и зданий, согласно прилагаемой схеме движения.
3.4. Исключить доступ лиц к трансформаторной подстанции без разрешения ответственного за электрохозяйство (инженерно-технический персонал УД АО «НТЭК»).
</t>
  </si>
  <si>
    <t>высшее юридическое образование и стаж работы по специальности не менее трех лет.</t>
  </si>
  <si>
    <t xml:space="preserve">2.1 Своевременное и качественное исполнение приказов (распоряжений), указаний, требований Руководства, не противоречащих действующему законодательству.
2.2 Представление интересов АО «НТЭК» в отношениях с органами государственной власти и местного самоуправления, коммерческих и некоммерческих организациях, физическими лицами согласно выданной доверенности.
2.3 Представление и защита интересов АО «НТЭК» в арбитражных и третейских судах, в судах общей юрисдикции (в том числе у мировых судей), органах государственной власти и местного самоуправления, в коммерческих и общественных организациях, по направлениям деятельности Отдела и  в пределах выданной доверенности на представительство.
2.4 Подготовка заявлений (жалоб), отзывов (возражений) и иных документов, по направлениям деятельности Отдела.
</t>
  </si>
  <si>
    <t>высшее образование по профилю с учетом стажа работы по специальности не менее трех лет</t>
  </si>
  <si>
    <t>Ведущий инженер Технический отдел</t>
  </si>
  <si>
    <t>высшим (электротехническое или теплотехническое) образование и стаж работы по специальности не менее трех лет.</t>
  </si>
  <si>
    <t xml:space="preserve">2.1.1 Составляет план и контролирует выполнение организационно-технических мероприятий по экономии топлива, тепла, электроэнергии, обеспечивающих задания по экономии топливно-энергетических ресурсов (далее ТЭР).
2.1.2 Участвует в разработке перспективных программ развития энергетики, рассмотрения проектов и отчетов по технико-экономическим расчетам и технико-экономическим обоснованиям.
2.2 В рамках направления деятельности «Учет и нормирование расходов топлива, тепла, электроэнергии; ведение технической отчетности и анализ производственной деятельности АО «НТЭК» ведущий инженер ТО НТУ выполняет следующие функции:
2.2.1 Ведет оперативный учет расхода топлива, выработки, отпуска и потерь электрической и тепловой энергии.
</t>
  </si>
  <si>
    <t>высшим образованием, имеющее квалификацию инженера-электроника, инженера-радиотехника, инженера-программиста, инженера по автоматизации производственных процессов и практический опыт работы с АСДУ и АСУТП не менее 3 лет. При вступлении в должность он обязан пройти в установленные сроки проверку знаний ПТБ, ПТЭ и эксплуатационных инструкций в объеме, соответствующем группе V по электробезопасности</t>
  </si>
  <si>
    <t>01.03.2021</t>
  </si>
  <si>
    <t>высшее (бакалавриат, магистратура, специалитет) экологическое, техническое или экономическое образование с учетом стажа работы по специальности не менее трех лет.</t>
  </si>
  <si>
    <t>высшее (магистратура, специалитет) экологическое или техническое образование с учетом стажа работы по специальности не менее трех лет.</t>
  </si>
  <si>
    <t xml:space="preserve">2.1 Работа по вопросам охраны атмосферного воздуха, водоотведения, обращения с отходами в рамках мониторинга природопользования со структурными подразделениями АО «НТЭК» и контролирующими организациями.
2.2 Составление и оформление отчетной документации по охране окружающей среды предприятия, соблюдения природоохранного законодательства, перед руководством АО «НТЭК» и контролирующими организациями.
2.3 Организация и участие в работе по проведению текущего и перспективного планирования в области охраны окружающей среды и установлению нормативов и лимитов выбросов загрязняющих веществ в атмосферный воздух, нормативов и лимитов сбросов сточных вод и загрязняющих веществ с ними, нормативов образования отходов производства и потребления.
</t>
  </si>
  <si>
    <t>высшее (техническое или экономическое) образование со стажем работы не менее трёх лет.</t>
  </si>
  <si>
    <t xml:space="preserve">Организация сбора, обработки, анализа и систематизации технической информации по эксплуатации основных фондов (далее – ОФ) на текущий и плановый период, обеспечение своевременности выполнения услуг по эксплуатации ОФ, соответствие разрабатываемых проектов действующим стандартам.
2.2 Проведение внутренней экспертизы поступающих технических заданий, контроль внесения исправлений по замечаниям и предложениям и согласование технических заданий в части услуг по статьям затрат отдела, направляемых от структурных подразделений АО «НТЭК».
2.3 Организация бюджетного планирования по согласованному заместителем главного инженера по гидротехнической части АО «НТЭК» плану услуг по эксплуатации ОФ
</t>
  </si>
  <si>
    <t>742, 743, 747, 748</t>
  </si>
  <si>
    <t>Отдел электрических режимов, релейной защиты и противоаварийной автоматики</t>
  </si>
  <si>
    <t>Главный специалист Отдел управления рисками</t>
  </si>
  <si>
    <t>15.02.2021</t>
  </si>
  <si>
    <t>Технический отдел</t>
  </si>
  <si>
    <t>высшее (техническое) образование по профилю энергетики или строительства стаж работы в ремонтах в должности инженера не менее 3 лет или среднее профессиональное (техническое) образование (специалисты среднего звена) и стаж работы по профилю не менее 5 лет; Владение компьютерными программами Microsoft Office (Word, Excel, Power point, Visio, Outlook), AutoCAD; приветствуется знание программ 1C: Бухгалтерия, SAP ERP, Гранд-Смета</t>
  </si>
  <si>
    <t>• участие в осуществлении проверки актов выполненных работ (оказанных услуг) на соответствие объемам работ, указанным в дефектных ведомостях, сметной документации, и списанию материально-технических ресурсов, а также осуществление проверки исполнительной документации по объектам ремонтов</t>
  </si>
  <si>
    <t>Электрослесарь по ремонту и обслуживанию автоматики и средств измерений электростанций (установленных на котельном и турбинном оборудовании) 4 разряда</t>
  </si>
  <si>
    <t>458-462</t>
  </si>
  <si>
    <t>189</t>
  </si>
  <si>
    <t>310-312</t>
  </si>
  <si>
    <t>II</t>
  </si>
  <si>
    <t>15</t>
  </si>
  <si>
    <t>Инженер 1 категории Отдел ремонтов ТЭЦ-1</t>
  </si>
  <si>
    <t>184</t>
  </si>
  <si>
    <t>Моторист бетоносмесительных установок</t>
  </si>
  <si>
    <t>Ведение заданного режима работы основного и вспомогательного обслуживаемого оборудования;Ликвидация технологического нарушения режима работы основного и вспомогательного обслуживаемого оборудования под руководством НСГ;Оперативный контроль и мониторинг технического состояния основного и вспомогательного обслуживаемого оборудования;  Выполнение технического обслуживания оборудования.</t>
  </si>
  <si>
    <t xml:space="preserve">соответствующее удостоверение на право управления маломерным судном с разрешающими отметками. Моторист-рулевой должен знать: устройство всех судовых двигателей и вспомогательных механизмов и правила безопасности их обслуживания; правила техники безопасности на судах речного флота; принципы работы различных систем рулевого устройства, трубопроводов и клапанов судовых систем, уметь управлять ими; знать устройство главных энергетических установок и вспомогательных механизмов и уметь их обслуживать; знать нормативные эксплуатационно-технические показатели работы энергетической установки; участвовать в обслуживании и ремонте всей судовой техники; знать и выполнять правила технической эксплуатации судовой техники; своевременно проводить техническое обслуживание механизмов, закрепленных за ним; уметь читать и понимать значение показаний приборов.
</t>
  </si>
  <si>
    <t xml:space="preserve">В основные обязанности моториста-рулевого входит: осмотр судна и проверка в исправном состоянии следующих узлов: системы управления, муфт сцепления, топливных баков, топливопровода, двигателя, рулевого управления, плавсредств; перемещение грузов; заправка судна горючими и смазочными материалами; смазка трущихся деталей; выполнение профилактического ремонта и участие в других видах ремонта; содержание судна и места стоянки в чистоте. Моторист-рулевой обязан: соблюдать трудовую и производственную дисциплину; соблюдать Правила внутреннего трудового распорядка; бережно относиться к имуществу, в соответствии со своими должностными обязанностями, принимать меры к обеспечению его сохранности, снижению расходов горюче-смазочных материалов и предупреждению непроизводственных затрат; принимать меры к устранению причин и условий, препятствующих нормальному производственному процессу. Немедленно сообщать руководителю о возникновении ситуации, представляющей угрозу жизни и здоровью людей, сохранности имущества предприятия.
</t>
  </si>
  <si>
    <t>Лица не моложе 18 лет, прошедшее медицинское освидетельствование.</t>
  </si>
  <si>
    <t xml:space="preserve">Уборка, очистка от снега и льда, посыпка песком в период гололеда наружной территории, очистка кровель, карнизов, парапетов от снега и сосулек и т.д. зданий и сооружений непосредственно с кровли или с применением подъемников; сгребание и откидывание снега; вырубка поросли вдоль автодорог, зданий и сооружений.
</t>
  </si>
  <si>
    <t>Лица не моложе 18 лет, прошедшее медицинское освидетельствование и признанное годным по состоянию здоровья к выполнению работ по данной специальности.</t>
  </si>
  <si>
    <t xml:space="preserve">Приготовление бетонных смесей и строительных растворов в смесительных установках цикличного действия и смесителях непрерывного действия; управление работой обслуживаемых смесительных установок;выгрузка готовых смесей и растворов на транспортирующие устройства или другие средства перемещения.
</t>
  </si>
  <si>
    <t xml:space="preserve">На инженера1 категории возлагаются функции:
Планирование и консолидации данных, а так же выполнению планов по ремонтной деятельности основных производственных фондов:
 Подготовка и формирование ведомостей дефектов и других материалов и документов на разработку проектно-сметной документации для обеспечения ремонтов в соответствии с программой ремонтов.
 Контроль формирования исполнительной документации, поступившей от подрядных организаций.
 Организация работ по договорам с подрядными организациями по ремонтной деятельности, в том числе своевременная передача проектно-сметной документации исполнителям.
 Обеспечение надлежащей фиксации и документального оформления, соблюдения договорных условий.
 Контроль за подготовкой, выполнением и качеством проведения ремонтных работ, актуализация данных по календарно сетевому графику (КСГ), формирование отчетности о ходе исполнения работ, извещение руководителя проекта о срыве сроков по КСГ.
 Участие (в составе комиссии) в дефектации, проверка смет (в ПО Гранд-Смета) и участие в комиссионной приемке (в том числе поузловой, поэтапной) оборудования из ремонта, проверка и согласование актов приема-сдачи выполненных работ (форма КС-2).
 Подготовка и ведение технической переписки (по согласованию с руководителем проекта) с подрядными организациями по вопросам выполнения ремонтов.
 Обеспечение исполнения договорных условий в части сроков и объемов работ.
 Организация контроля качества выполнения строительно-монтажных работ, выполнения проектных решений, выдача замечаний подрядным организациям по объектам ремонта.
 Участие в проведении проверки выполненных проектов на соответствие принятых проектных решений техническим условиям.
 Контроль над своевременной и полноценной поставкой материалов для подрядных работ.
 Выполнение работы по планированию и приемке работ по ремонтам основных фондов, выполняемых хозяйственным способом:
 Участвовать в приемке из ремонта оборудования, зданий и сооружений Курейской ГЭС.
 Вести учет затрат на все виды ремонтов оборудования, зданий и сооружений.
 Составлять нормы расходов материалов, запасных частей на выполнение ремонтных работ.
 Контролировать списание материалов согласно утвержденным нормам.
 Проводить анализ, составлять отчеты о движении ТМЦ.
 Вести своевременную (месячную, квартальную, годовую) отчетность по выполненным работам.
 Планирование и консолидации данных, а так же выполнению планов по оказанию услуг по обслуживанию основных фондов, по программе проектно-изыскательских работ (ПИР), по оказанию услуг научно-технической деятельности (НТУ ДП) (далее-программы):
 Подготовка исходных данных для формирования программ;
 Составление технических заданий и технических условий на закупку работ;
 Обеспечение исполнения договорных условий в части сроков и объемов работ.
 Приемка выполненных работ по заключенным договорам.
Вести технический архив Курейской ГЭС:
 принимать, учитывать и хранить полученные от проектных, научно-исследовательских организаций, конструкторской группы ПТО проектно-сметную документацию, отчеты, выполненные по договорам НИР, отчеты производственных подразделений Курейской ГЭС в плане текущей эксплуатации (группы наблюдений ГЦ);
 выдавать в подразделения проектно-сметную документацию, материалы, хранящиеся в техническом архиве в строгом соответствии с действующим положением об архивном деле;
 вести электронный архив.
 Планирование и консолидации данных, а так же выполнению планов по инвестиционным программам (проекты по модернизации, реконструкции, тех. перевооружению, новму строительству):
 Составление технических заданий и технических условий, направление для дальнейшего согласования руководителю проектов.
 Своевременное внесение корректировок в технические задания и технические условия.
 Определение совместно с цехами точек подключения к сетям тепло, водоснабжения и т.д.
 Формирование пакета обосновывающих материалов по проекту.
 Согласование результатов выполненных работ от подрядчика для дальнейшей приемки.
Выполнение работы по формированию заявок на поставку оборудования, запасных частей и материалов для обеспечения эксплуатации, замены, ремонта оборудования, зданий и сооружений КГЭС:
 Определение приоритетных работ, с целью исполнения утвержденных  планов и мероприятий, утверждение перечня работ у Главного инженера.
 Составление сводной заявки на материалы по операционной и инвестиционной деятельности по Курейской ГЭС, в рамках установленных лимитов, передача заявки в ОМТС для дальнейшего исполнения.
 Корректировка сводной заявки, до ее утверждения, на основании предложений цеховых структур.
Разработка нормативно-технических и организационно-распорядительных документов по эксплуатации, ремонту основных фондов предприятия.
</t>
  </si>
  <si>
    <t>Аппаратчик воздухоразделения</t>
  </si>
  <si>
    <t xml:space="preserve">образование среднее общее, должен иметь св-во аппаратчика воздухоразделения 3р.,  допуск по обслуживающих баллонов, предназначенные для транспортировки и хранения сжатых и сжиженных газов под давлением.
</t>
  </si>
  <si>
    <t>Обслуживание сосудов, предназначенных для хранения, транспортировки и газификации криогенных продуктов разделения воздуха.
Прием и хранение жидкого кислорода. Газификация жидкого кислорода.  Наполнение баллонов газообразным кислородом. Прием и выдача баллонов потребителю.</t>
  </si>
  <si>
    <t>лицо, не моложе 18 лет, имеющее образование не ниже среднего, прошедшее медицинский осмотр, не имеющие противопоказаний к выполнению данного вида работ, имеющее документы о присвоении квалификации по профессии</t>
  </si>
  <si>
    <t xml:space="preserve">На начальника смены электростанции ТЭЦ-1 возлагаются следующие обязанности:
2.1 Вести постоянное наблюдение за состоянием и правильной эксплуатацией оборудования во всех цехах.
2.2 Подавать предложения по повышению эффективности работы технологического оборудования, оптимизации технологических схем, улучшению технико-экономических показателей работы оборудования и электростанции в целом.
2.3 Организовывать рационализаторскую работу среди начальников смен цехов и персонала смены.
2.4 Следить за выполнением диспетчерских графиков электрических и тепловых нагрузок электростанцией с поддержанием в пределах, установленных ПТЭ, качества отпускаемой энергии.
2.5 Через начальников смен цехов осуществлять контроль и координацию действий оперативного персонала в управлении работой всего оборудования электростанции с целью достижения его наиболее эффективного и надежного функционирования.
2.6 Планировать и осуществлять своевременную подготовку и включение резервного оборудования, а также своевременный вывод в резерв оборудования, эксплуатация которого нецелесообразна по условиям работы электростанции.
2.7 Осуществлять контроль состояния оборудования, его загрузкой, резервом по тепловой и электрической мощности, экономичностью работы электростанции, надежностью электрической и тепловой схем. 
2.8 Через начальников смен цехов или старших по смене осуществлять контроль действий оперативного персонала при пусках и остановах основного оборудования электростанции, а также руководить оперативным персоналом электростанции во время аварий и ликвидации аварийной обстановки согласно действующим инструкциям и Планам мероприятий по локализации и ликвидации последствий аварий (далее – ПМЛА).
2.9 Осуществлять координацию действий персонала электростанции с действиями диспетчерских служб других предприятий АО «НТЭК» и ЗФ ПАО «ГМК «Норильский никель».
</t>
  </si>
  <si>
    <t xml:space="preserve">На специалиста I категории производственно-технического отдела ТЭЦ-1 возлагаются следующие обязанности:
2.1 Выполнять необходимые расчеты, обоснования, подготавливать необходимые исходные данные для составления проектов бюджета предприятия, доводить показатели до отделов, цехов предприятия.
2.2 Принимать участие в разработке мероприятий по устранению потерь непроизводительных расходов.
2.3 Осуществлять анализ производственно-хозяйственной деятельности предприятия по смете затрат станции и контролирует статьи по выполнению сметы затрат станции.
2.4 Выполнять расчеты по определению убытка от простоя основного энергетического оборудования.
2.5 Принимать, регистрировать и вести учет поступивших заявлений на рационализаторские предложения, оказывать помощь в оформлении.
2.6 Производит расчет экономического эффекта рационализаторских предложений, услуг и проектных работ, внедрения новой техники, технологии, осуществляемых на предприятии. Участвует в разработке технико-экономического обоснования по проектным работам.
2.7 Составлять месячные, квартальные и годовые отчеты по рационализации. 
2.8 Контроль списания материалов на эксплуатационные нужды и ремонты, выполняемые хозяйственным способом.
2.9 Вести учет и контроль над ходом выполнения плановых заданий по предприятию.
2.10 Подготавливать в установленные сроки периодическую отчетность.
2.11 Организовать сбор необходимых материалов от цехов к подведению итогов производственного соревнования по номинациям.
2.12 Своевременное исполнение распоряжений и поручений начальника производственно-технического отдела и директора Теплоэлектроцентрали-1 АО «НТЭК».
</t>
  </si>
  <si>
    <t>354</t>
  </si>
  <si>
    <t>220</t>
  </si>
  <si>
    <t>На должность начальника района назначается специалист, имеющий среднее профессиональное или высшее образование электротехнического профиля и стаж работы не менее 5 лет, в том числе 3-х лет на инженерно-технической должности</t>
  </si>
  <si>
    <t>Ведущий специалист Отдел планирования и отчетности</t>
  </si>
  <si>
    <t>Котельный цех</t>
  </si>
  <si>
    <t>Турбинный цех</t>
  </si>
  <si>
    <t>Электрический цех</t>
  </si>
  <si>
    <t>Цех тепловой автоматики и измерений</t>
  </si>
  <si>
    <t>Участок подготовки производства</t>
  </si>
  <si>
    <t>Котлотурбинный цех</t>
  </si>
  <si>
    <t>Цех химводоочистки и жидкой углекислоты</t>
  </si>
  <si>
    <t>Руководящий общестанционный персонал</t>
  </si>
  <si>
    <t>Химический цех</t>
  </si>
  <si>
    <t>Местная служба релейной защиты и автоматики</t>
  </si>
  <si>
    <t>Служба средств диспетчерского и технологического управления</t>
  </si>
  <si>
    <t>Служба электротехнического оборудования, изоляции и защиты от перенапряжения</t>
  </si>
  <si>
    <t>НГД</t>
  </si>
  <si>
    <t>Планово-экономическое управление</t>
  </si>
  <si>
    <t>Научно-техническое управление</t>
  </si>
  <si>
    <t>Управление промышленной экологии и охраны окружающей среды</t>
  </si>
  <si>
    <t>Управление материально-технического снабжения</t>
  </si>
  <si>
    <t>Автотранспортный цех</t>
  </si>
  <si>
    <t>Гидротехнический цех</t>
  </si>
  <si>
    <t>Машинный цех</t>
  </si>
  <si>
    <t>Цех тепловых и электрических сетей</t>
  </si>
  <si>
    <t>Район электрических сетей-1</t>
  </si>
  <si>
    <t>Подстанция "Игарка"</t>
  </si>
  <si>
    <t>Отдел бухгалтерского учета и отчетности</t>
  </si>
  <si>
    <t>Усть-Хантайская гидроэлектростанция</t>
  </si>
  <si>
    <t>Красноярское обособленное подразделение (УМТС)</t>
  </si>
  <si>
    <t>335</t>
  </si>
  <si>
    <t>Электрический цех/Электротехническая лаборатория</t>
  </si>
  <si>
    <t>Участок механизации и транспорта</t>
  </si>
  <si>
    <t>образование среднее общее, должен иметь вод.уд. категории В, С, Д, Е</t>
  </si>
  <si>
    <t>управление автомобилями всенх типов и грузоподъемности, относящихся к категории В, С, Д, Е</t>
  </si>
  <si>
    <t>высшее (техническое) образование по профилю энергетики, стаж работы в ремонтах в должности инженера не менее 3 лет или среднее профессиональное (техническое) образование (специалисты среднего звена) и стаж работы по профилю не менее 5 лет; Владение компьютерными программами Microsoft Office (Word, Excel, Power point, Visio, Outlook), AutoCAD; приветствуется знание программ 1C: Бухгалтерия, SAP ERP, Гранд-Смета</t>
  </si>
  <si>
    <t xml:space="preserve">Подготовка исходных данных и направление в подразделения АО «НТЭК» информации для формирования расчетов тарифов на услуги по теплоснабжению и электроснабжению.
Ведение учета установленного на объектах предприятия энергетического оборудования, контроль его движения.
Осуществление контроля технического состояния основных средств ПТЭС, организация подготовки документов для их своевременного списания.
Участие в работе комиссии по приемке в эксплуатацию вновь смонтированного или реконструированного оборудования.
частие в разработке планов перспективного развития предприятия, планов технического перевооружения
</t>
  </si>
  <si>
    <t>Технический отдел (группа ремонтов)</t>
  </si>
  <si>
    <t>295,296</t>
  </si>
  <si>
    <t xml:space="preserve"> 20.08.2019
</t>
  </si>
  <si>
    <t xml:space="preserve"> 05.06.2021
</t>
  </si>
  <si>
    <t>166</t>
  </si>
  <si>
    <t>133-131</t>
  </si>
  <si>
    <t>Инженер по организации эксплуатации и ремонту зданий и сооружений</t>
  </si>
  <si>
    <t>нет соут</t>
  </si>
  <si>
    <t>На должность директора предприятия ТВС Кайеркана назначаются лица, имеющие высшее техническое образование и стаж работы на инженерно-технической должности не менее 5-ти лет по соответствующему профилю</t>
  </si>
  <si>
    <t xml:space="preserve"> Организует все виды производственной деятельности в соответствии с действующими 
стандартами, правилами, инструкциями, законодательными актами по промышленной безопасности и охране труда, создает работникам безопасные и здоровые условия труда
Обеспечивает исправное и безопасное состояние зданий, сооружений, оборудования, машин, механизмов, инструментов, приспособлений, инвентаря, грузоподъемных, транспортных и грузозахватных средств, оградительных, санитарно-технических устройств и средств защиты, сигнализации и блокировки
Обеспечивает безопасное состояние производственных площадок для складирования сырья, заготовок, материалов, готовой продукции и вспомогательных средств
Разрабатывает, утверждает и обеспечивает выполнение планов по промышленной безопасности и охране труда. Проводит планомерную и профилактическую работу по снижению уровня производственного травматизма, профессиональной и общей заболеваемости
Контролирует ход строительства, реконструкции и ремонта объектов на предприятии, не допуская их ввода в эксплуатацию без устранения недоделок и отступлений от проектов и требований промышленной безопасности
Участвует в расследовании причин аварий, несчастных случаев и профзаболеваний, обеспечивает выполнение мероприятий по устранению причин, вызвавших случаи травматизма, профзаболеваний и аварий на предприятии
Обеспечивает надлежащее состояние и бесперебойную работу санитарно-бытовых помещений, комнат приема пищи и других санитарно-бытовых объектов
</t>
  </si>
  <si>
    <t>На должность главного инженера предприятия ТВС Кайеркана назначаются лица, имеющие высшее техническое образование и стаж работы на инженерно-технической должности не менее 5-ти лет по соответствующему профилю</t>
  </si>
  <si>
    <t xml:space="preserve">Обеспечение надежным и качественным снабжением потребителей теплом, паром и холодной водой с заданными параметрами
Организация надежной, безопасной и безаварийной эксплуатации энергооборудования, трубопроводов всех назначений на пТВС Кайеркана
Осуществлять ежедневный контроль за работой объектов предприятия  в соответствии с утвержденными температурными и гидравлическими  графиками, графиками режима работы оборудования
Осуществлять ежедневный контроль за уровнем воды в резервуарах чистой воды на КП-5 (Котельная №1), Амбарнинского водозабора и на Водоочистной станции Аэропорт «Норильск», для недопущения перелива
Обеспечить содержание зон санитарной охраны (далее – ЗСО) на водопроводах хозяйственно-питьевого назначения, а также на Водозаборных сооружениях и тепловых сетях в соответствии с санитарно-эпидемиологическими требованиями
Оперативное обслуживание передаточных устройств (тепловые сети, водоводы, паропроводы), насосно-подкачивающих станций (теплоснабжения, водоснабжения), котельных установок Котельной№1, артезианских скважин (н/ст. I-го подъема  Амбарнинского  в/з), насосной станции I-го подъема оз. Алыкель, водоочистной станции Аэропорта «Норильск», оборудованием котельной Аэропорта «Норильск»
</t>
  </si>
  <si>
    <r>
      <rPr>
        <sz val="12"/>
        <color rgb="FF000000"/>
        <rFont val="Tahoma"/>
        <family val="2"/>
        <charset val="204"/>
      </rPr>
      <t xml:space="preserve">высшее (теплотехническое) образование и стаж работы на инженерно-технических должностях </t>
    </r>
    <r>
      <rPr>
        <sz val="12"/>
        <rFont val="Tahoma"/>
        <family val="2"/>
        <charset val="204"/>
      </rPr>
      <t>не менее одного года.</t>
    </r>
  </si>
  <si>
    <t>Выполнение работ по контролю и металлографическому исследованию качества металла элементов энергетического оборудования, сварных соединений элементов котлов, трубопроводов и сосудов в период их изготовления, монтажа и ремонта</t>
  </si>
  <si>
    <t>Ведущий специалист по охране окружающей среды и экологии Отдела нормирования и экологического контроля</t>
  </si>
  <si>
    <t xml:space="preserve">2.1 Работа по вопросам охраны атмосферного воздуха, водоотведения, обращения с отходами со структурными подразделениями АО «НТЭК» и контролирующими организациями.
2.2 Составление отчетности по охране окружающей среды, соблюдения природоохранного законодательства, перед руководством АО «НТЭК» и контролирующими организациями.
2.3 Организация и участие в работе по проведению текущего и перспективного планирования в области охраны окружающей среды и установлению нормативов и лимитов выбросов загрязняющих веществ в атмосферный воздух, нормативов и лимитов сбросов сточных вод и загрязняющих веществ с ними, нормативов образования отходов производства и потребления.
2.4 Организация и непосредственное участие в работе по получению и разработке Комплексных экологических разрешений для объектов АО «НТЭК» I категории, Деклараций о воздействии на окружающую среду для объектов АО «НТЭК» II категории, Договоров водопользования и Решений на предоставление водных объектов в пользование для сброса сточных вод, Расчетов нормативов допустимых выбросов загрязняющих веществ в атмосферный воздух, Расчетов нормативов допустимых сбросов веществ (за исключением радиоактивных веществ) и микроорганизмов в водные объекты, нормативов образования отходов производства и потребления и Лимитов их размещения для АО «НТЭК».
</t>
  </si>
  <si>
    <t>высшим  техническим образованием и стажем работы на руководящих должностях не менее пяти лет</t>
  </si>
  <si>
    <t xml:space="preserve">3.1 Разработка смет на выполнение ремонтных работ подрядными организациями, проектно-изыскательских работ, а так же услуг по эксплуатации основных фондов.
3.2 Участие в разработке инструкций, положений и др. документации, определяющей требования и порядок формирования, планирования, распределения, учета и контроля использования ремонтных затрат, для рационального и экономичного использования средств, выделяемых на ремонт, обеспечения сбалансированности финансового плана ремонтов. 
3.3 Проверка и согласование смет и калькуляций на ремонт оборудования, дымовых труб, градирен, газоходов, золошлакопроводов и тепловых сетей, в соответствии с «Методическими указаниями по формированию смет и калькуляций на ремонт энергооборудования» СО 34.20.607-2005.
3.4 Согласование и утверждение в электронном виде и на бумажном носителе смет на ремонт основных фондов, разработанных в сметно-нормативных базах, принятых в АО «НТЭК».
3.5 Проверка трудозатрат по калькуляциям, разработанным подрядными организациями на работы по ремонту оборудования (узлов), не включенных в Базовые цены.
3.6 Обеспечение производителей ремонтных работ сметной документацией в соответствии с «Регламентом о формировании и прохождении сметной документации в АО «НТЭК».
</t>
  </si>
  <si>
    <t>Предприятие тепловых и электрических сетей  г.Дудинка</t>
  </si>
  <si>
    <t>Номенклатура Генерального директора (НГД)</t>
  </si>
  <si>
    <t>цех/отдел</t>
  </si>
  <si>
    <t>Управление координации реализации проектов капитального строительства</t>
  </si>
  <si>
    <t xml:space="preserve">Управление </t>
  </si>
  <si>
    <t>категория</t>
  </si>
  <si>
    <t>рабочий</t>
  </si>
  <si>
    <t>руководитель</t>
  </si>
  <si>
    <t>специалист</t>
  </si>
  <si>
    <t>Профессиограмма по приказу №29н от 18.01.2021</t>
  </si>
  <si>
    <t>сменная</t>
  </si>
  <si>
    <t>п. 4.4; 5.1</t>
  </si>
  <si>
    <t>п. 12</t>
  </si>
  <si>
    <t>п. 4.4., 12.</t>
  </si>
  <si>
    <t>п. 4.4; 12</t>
  </si>
  <si>
    <t>п. 6.2., п. 9.</t>
  </si>
  <si>
    <t>п. 4.4; 6.2.; 9</t>
  </si>
  <si>
    <t>п. 1.1, 4.4, 5.1.</t>
  </si>
  <si>
    <t>п. 4.2.5</t>
  </si>
  <si>
    <t>п. 1.8.4.1; п. 3.1.7; п. 4.2.1; п. 4.4; п. 5.1; п. 6.1; п. 9</t>
  </si>
  <si>
    <t>п.1.1.</t>
  </si>
  <si>
    <t>п. 4.4.,24.</t>
  </si>
  <si>
    <t>п.4.4.</t>
  </si>
  <si>
    <t>п. 6.2.</t>
  </si>
  <si>
    <t>п. 4.4.</t>
  </si>
  <si>
    <t>п. 1.4.4.; 2.1.; 2.11.; 1.4.10.</t>
  </si>
  <si>
    <t>п. 1.4.4.; 2.1</t>
  </si>
  <si>
    <t>п. 15</t>
  </si>
  <si>
    <t>п. 4.4.; 9.</t>
  </si>
  <si>
    <t>п. 9.</t>
  </si>
  <si>
    <t xml:space="preserve"> п. 4.4., 6.1.,9.</t>
  </si>
  <si>
    <t>п. 4.4; 5.1; 6.1; 24</t>
  </si>
  <si>
    <t>п.4.4.12.13</t>
  </si>
  <si>
    <t>п.4.4., 12</t>
  </si>
  <si>
    <t xml:space="preserve"> п. 18</t>
  </si>
  <si>
    <t>п. 1.48, 4.3.1</t>
  </si>
  <si>
    <t xml:space="preserve">    п.5.1</t>
  </si>
  <si>
    <t>п.1 п. 4.4; 5.1; 6.1; 16</t>
  </si>
  <si>
    <t>1 п. 16</t>
  </si>
  <si>
    <t>п.1 п. 3.1.8; 4.4; 6.1</t>
  </si>
  <si>
    <t>п. 1 п. 1.50; 4.4; 5.1; 6.1; 16</t>
  </si>
  <si>
    <t>п.1 п. 1.3; 3.1.3; 4.4; 5.1.; 6.2; 16</t>
  </si>
  <si>
    <t>п. 1 п.4.3.2; 4.4; 18</t>
  </si>
  <si>
    <t xml:space="preserve"> п. 1 п. 4.4; 18.1</t>
  </si>
  <si>
    <t>п. 1. п. 4.2.3; 4.4; 6.1; 9; 16</t>
  </si>
  <si>
    <t>п. 1 п.4.4; 9; 12; 16</t>
  </si>
  <si>
    <t xml:space="preserve">п. 1 п. 4.2.3;  6.2; 9; 16   </t>
  </si>
  <si>
    <t>п.18</t>
  </si>
  <si>
    <t>01.07.20218</t>
  </si>
  <si>
    <t>Пр.1 п. 6.1; 15</t>
  </si>
  <si>
    <t>Ведущий юрисконсульт Отдел договорной работы и общих правовых вопросов</t>
  </si>
  <si>
    <t>Ведущий юрисконсульт  Отдел претензионно-исковой работы и административно-правовых споров</t>
  </si>
  <si>
    <t>Проектный офис по реализации инвестиционных проектов</t>
  </si>
  <si>
    <t>Главный менеджер</t>
  </si>
  <si>
    <t>01.04.2020
27.07.2021</t>
  </si>
  <si>
    <t>332, 333</t>
  </si>
  <si>
    <t>Главный специалист Отдел аудита и контроля строительства</t>
  </si>
  <si>
    <t>Главный специалист Отдел планирования и контроля</t>
  </si>
  <si>
    <t>Главный специалист Отдел подготовки проектной документации</t>
  </si>
  <si>
    <t>Ведущий специалист по охране окружающей среды и экологии Отдела мониторинга природопользования</t>
  </si>
  <si>
    <t>31</t>
  </si>
  <si>
    <t xml:space="preserve">Электромонтер по обслуживанию подстанций </t>
  </si>
  <si>
    <t xml:space="preserve">Участок по подготовке и обеспечению производства Группа подготовки производства и МТС  </t>
  </si>
  <si>
    <t xml:space="preserve">Служба электрических подстанций
Район подстанций г. Талнаха </t>
  </si>
  <si>
    <t>59</t>
  </si>
  <si>
    <t>Выполнение работ по ремонту, настройке, техническому обслуживанию компьютеров, оргтехники, средств связи и оповещения; установке и настройке программного обеспечения; прокладке вычислительной сети.</t>
  </si>
  <si>
    <t xml:space="preserve"> На должность мастера участка сетей ТВК и технологического оборудования назначается лицо, имеющее высшее профессиональное или среднее профессиональное образование в соответствии с группой 2.13.00.00 «Электро- и теплоэнергетика» ОК 009-2016.                                                   Требуемый минимальный стаж работы по направлениям, указанным в группе 2.13.00.00 «Электро- и теплоэнергетика» в организациях электроэнергетики или отраслях, связанных с профилем работы:
­ для лиц, имеющих высшее профессиональное образование – 1 год;
­ для лиц, имеющих среднее профессиональное образование – не менее 3-х лет.</t>
  </si>
  <si>
    <t xml:space="preserve"> Разработка технических заданий на проектирование специальной оснастки, инструмента и приспособлений, предусмотренных технологией ремонта тепломеханического оборудования.                                      Руководство производственной деятельностью подчиненного персонала выдача нарядов-допусков и распоряжений на проведение работ на оборудовании, согласно действующей нормативной документации. Проведение инструктажей работников перед началом производства работ;                                                                                                               Ведение постоянного контроля за техническим состоянием оборудования, оградительных блокировочных устройств и защитных приспособлений;                                                                                                                       Разработка текущих и перспективных планов (графиков) различных видов ремонта, планов подготовки к ремонту, графиков производства ремонтных работ;                                                                                                                   Своевременное составление и предоставление в соответствующие подразделения заявок на оборудование, материалы, инструмент, запчасти, защитные средства и другие материальные ресурсы, необходимые для выполнения работ.                                                                                                 Контроль реализации заявок;                                                               Выполнение работ по получению, хранению, учету, выдаче (отпуску) и списанию материальных ценностей;                                                                             Своевременное и качественное выполнение своих должностных обязанностей и требований непосредственного руководителя.</t>
  </si>
  <si>
    <t>п. 4.4; п. 9; п. 6.2</t>
  </si>
  <si>
    <t>п. 4.4.; 12.</t>
  </si>
  <si>
    <t>Руководитель проектов (ремонты)</t>
  </si>
  <si>
    <t>Начало и окончание работы</t>
  </si>
  <si>
    <t xml:space="preserve">ст. 30
ч.1 п.2             </t>
  </si>
  <si>
    <t>ст. 32 ч.1 п.6</t>
  </si>
  <si>
    <t>п. 4.4; 6.1; 9; 24</t>
  </si>
  <si>
    <t>п. 1.14.2; 1.45.3; 5.1</t>
  </si>
  <si>
    <t>п. 4.4</t>
  </si>
  <si>
    <t xml:space="preserve">п. 4.2.5; 6.1 </t>
  </si>
  <si>
    <t>п.5.1; 24; 12; 13; 6.1</t>
  </si>
  <si>
    <t>Нормальная прод.раб.времени, сменный режим работы</t>
  </si>
  <si>
    <t>Норм. прод.раб.вр.</t>
  </si>
  <si>
    <t>07-20 - 19-20
19-20 - 07-20</t>
  </si>
  <si>
    <t>08-00 - 20-00 
20-00 -  08-00</t>
  </si>
  <si>
    <t>07-00 - 19-00
19-00 - 07-00</t>
  </si>
  <si>
    <t>08-00 - 16-00</t>
  </si>
  <si>
    <t xml:space="preserve"> 09-00 - 17-12</t>
  </si>
  <si>
    <t>09-00 - 17-12</t>
  </si>
  <si>
    <t>09-00 - 18-00</t>
  </si>
  <si>
    <t>08-30 - 17-00</t>
  </si>
  <si>
    <t>08-00 - 16-12</t>
  </si>
  <si>
    <t>08-00 - 16-30</t>
  </si>
  <si>
    <t>08-00 - 17-00</t>
  </si>
  <si>
    <t>387
388</t>
  </si>
  <si>
    <t>08-30 - 16-30</t>
  </si>
  <si>
    <t>08-30 - 17-30</t>
  </si>
  <si>
    <t xml:space="preserve">09-00 - 18-00       </t>
  </si>
  <si>
    <t>08-30 - 18-00</t>
  </si>
  <si>
    <t>09-00 - 17-42</t>
  </si>
  <si>
    <t xml:space="preserve">09-00 - 18-00        </t>
  </si>
  <si>
    <t xml:space="preserve">08-00 - 17-12                           </t>
  </si>
  <si>
    <t xml:space="preserve">08-00 - 17-00                           </t>
  </si>
  <si>
    <t>136</t>
  </si>
  <si>
    <t>Электромонтер по ремонту воздушных линий электропередачи</t>
  </si>
  <si>
    <t>п. 4.4; 6.2; 16</t>
  </si>
  <si>
    <t xml:space="preserve"> п. 1.3; 3.1.3; 4.4; 5.1.; 6.2; 16</t>
  </si>
  <si>
    <t>01.09.021</t>
  </si>
  <si>
    <t xml:space="preserve"> п. 4.4;  9; 16</t>
  </si>
  <si>
    <t>Лица не моложе 18 лет, прошедшее медицинское освидетельствование и признанные годным по состоянию здоровья к выполнению работ по данной специальности</t>
  </si>
  <si>
    <t>Подготовка поверхности, окрасочные работы, оклеивание поверхностей стен обоями, приготовление грунтовочных и окрасочных составов, окрашивание по трафарету.</t>
  </si>
  <si>
    <t>п. 4.4; 7; 9; 12</t>
  </si>
  <si>
    <t>п.9</t>
  </si>
  <si>
    <t>Административно-хозяйственный участок</t>
  </si>
  <si>
    <t>176</t>
  </si>
  <si>
    <t xml:space="preserve">Погрузка, разгрузка, выполнение стропольных и такелажных работ с применением грузоподъемных механизмов </t>
  </si>
  <si>
    <t>высшее образование (соответствующее профилю производства) или среднее профессиональное образование. Во всех случаях обязательно прохождение предварительных (при приеме на работу),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Российский Федерации. Должен знать: - информационные функции, и функции управления АСУ ТП; основы вычислительной техники и программирования; назначение, характеристики, режимы работы и правила технической эксплуатации основного и комплектующего оборудования АСУ ТП</t>
  </si>
  <si>
    <t xml:space="preserve">обеспечение в течение смены надежной и безаварийной работы устройств АСУ ТП (ВТ, УСО, СОИ, ФГУ) со всеми относящимися к ним измерительными преобразователями, трубными и кабельными связями;  подготовка рабочих мест и допуск к работам по нарядам и распоряжениям на устройствах и в схемах АСУ ТП ремонтно-наладочного персонала;  ведение оперативной документации.
</t>
  </si>
  <si>
    <t xml:space="preserve"> 08-10 - 17-00</t>
  </si>
  <si>
    <t>195</t>
  </si>
  <si>
    <t>назначается лицо, имеющее высшее или среднее профессиональное образование (инженер–строитель) и стаж работы не менее трех лет</t>
  </si>
  <si>
    <t xml:space="preserve">должен знать: постановления, распоряжения, приказы вышестоящих органов;
- технологию производства ремонтных и строительных работ;
- единую систему планово-предупредительного ремонта производственных зданий и сооружений;
- порядок ведения отчётной документации;
- основы трудового законодательства;
- основы правил и норм техники безопасности, производственной санитарии и противопожарной защиты
</t>
  </si>
  <si>
    <t>Требования к образованию и обучению:
 высшее образование – бакалавриат;
или  среднее профессиональное образование;
- дополнительное обучение по программе подготовки на должность начальника смены цеха (подразделения) (электрического, котельного, турбинного, парогазотурбинного, газотурбинного, котлотурбинного, пылеприготовительного и цеха топливоподачи).
Требования к опыту практической работы:
- стаж работы в цехе (подразделении) электростанции не менее двух лет - при высшем образовании
- стаж работы в цехе (подразделении) электростанции не менее трех лет - при среднем профессиональном образовании</t>
  </si>
  <si>
    <t xml:space="preserve">09-00 - 17-42                           </t>
  </si>
  <si>
    <t>125, 126</t>
  </si>
  <si>
    <t>308</t>
  </si>
  <si>
    <t>Руководители</t>
  </si>
  <si>
    <t>Руководитель проектов (ремонт котлотурбинного оборудования)</t>
  </si>
  <si>
    <t xml:space="preserve">высшее образование по профилю энергетики или строительства, стаж работы в ремонтах на инженерно-технических должностях, опыт в управлении проектами не менее 3 лет, высокий уровень технических знаний, а также организаторские навыки. </t>
  </si>
  <si>
    <t>Лицо не моложе 18 лет, имеющие необходимую профессиональную подготовку, водительское удостоверение соответствующей категории В, С</t>
  </si>
  <si>
    <t>п. 6.2. п. 9.</t>
  </si>
  <si>
    <t>п. 4.4. п. 5.1. п. 6.2. п. 9.</t>
  </si>
  <si>
    <t>223-224</t>
  </si>
  <si>
    <t xml:space="preserve">Электромонтер по ремонту аппаратуры релейной защиты и автоматики </t>
  </si>
  <si>
    <t>243-244</t>
  </si>
  <si>
    <t xml:space="preserve">Слесарь по ремонту оборудования котельных и пылеприготовительных цехов </t>
  </si>
  <si>
    <t>п. 4.4; 5.1; 6.1; 12; 15.</t>
  </si>
  <si>
    <t>п.6.1; 9</t>
  </si>
  <si>
    <t xml:space="preserve">Электромонтер по испытаниям и измерениям </t>
  </si>
  <si>
    <t>высшее или среднее профессиональное образование (инженер–строитель) и стаж работы не менее трех лет
знать правила оформления технической документации, правила эксплуатации средств вычислительной техники, владеть навыками работы на персональном компьютере в объеме пользователя (Word, Excel), уметь пользоваться программами электронного документооборота и электронной почты</t>
  </si>
  <si>
    <t xml:space="preserve">Контроль исполнения  правил безопасной эксплуатации зданий и сооружений, исполнения соответствующих предписаний контролирующих организаций в части обеспечения безопасной эксплуатации зданий и сооружений.
Контроль проведения в подразделениях  всех видов (периодических и внеочередных) осмотров технического состояния строительных конструкций эксплуатируемых зданий и сооружений. А также контроль проведения экспертиз промышленной безопасности зданий и сооружений, их освидетельствование и обследование в установленные сроки.
Контроль ведения проектной, исполнительной и эксплуатационной документации по зданиям и сооружениям. и т.д.
</t>
  </si>
  <si>
    <t>высшее или среднее электротехническое образование и стаж работы в электроустановках не менее 1 года
знать правила оформления технической документации, правила эксплуатации средств вычислительной техники, владеть навыками работы на персональном компьютере в объеме пользователя (Word, Excel), уметь пользоваться программами электронного документооборота и электронной почты.</t>
  </si>
  <si>
    <t xml:space="preserve">Организация, обеспечение надежной работы всех составных узлов, механизмов, оборудования, устройств автоматики, управления, релейной защиты, систем регулирования, контроля, мониторинга, автоматизированной системы диспетчерского управления (АСДУ) газопоршневой электростанции ГПЭС 3 МВт, передвижной автоматизированной газотурбинной электростанции ПАЭС-2500 кВт, дизельных электростанций ДЭС (далее аварийные источники электроснабжения).
 Осуществление правильной технической эксплуатации и обслуживания электроустановок аварийных источников электроснабжения, систем РЗиА и средств измерения.
 Организация проведения планово-предупредительных ремонтов, текущих технических обслуживаний, профилактических осмотров, оформление необходимой технической документации, составление актов результатов выполненной работы. и т.д.
</t>
  </si>
  <si>
    <t>п. 1.48; 1.50; 27</t>
  </si>
  <si>
    <t xml:space="preserve">Электромонтер по ремонту обмоток и изоляции электрооборудования </t>
  </si>
  <si>
    <t>п. 4.4, 1.49.14</t>
  </si>
  <si>
    <t>п. 6; 9</t>
  </si>
  <si>
    <t xml:space="preserve">На должность инженера 1 категории может назначаться лицо, имеющее высшее профессиональное (электротехническое) образование - бакалавра или магистра, направление подготовки «Электроэнергетика и электротехника».
Стаж работы не менее 2 лет по профилю работы участка релейной за-щиты и противоаварийной автоматики в должности инженера 2-й категории и не менее 1 года в энергетике.
</t>
  </si>
  <si>
    <t xml:space="preserve">Инженер 1 категории группы РЗА обязан:
Проводить анализ работы устройств РЗА, давать заключение о правильности работы.
Проводить анализ отказов устройств РЗА, устанавливать причины отказов, давать предложения по повышению надежности обслуживаемых устройств.
Вносить изменения в схемы и инструкции по заданию руководителя группы.
Участвовать в рассмотрении проектов замены устройств РЗА и подготовке по ним замечаний.
Принимать участие в приемке вновь вводимых устройств РЗА.
Осваивать новые устройства и комплексы релейной защиты и противоаварийной автоматики по мере их внедрения.
Составлять рабочие программы вывода для технического обслуживания и ввода в работу оборудования.
Составлять программы производства работ по техническому обслуживанию устройств РЗА.
Выполнять техническое обслуживание оборудования в соответствии с требованиями завода-изготовителя, действующими нормами и правилами.
Устранять дефекты и повреждения, ликвидировать аварийное состояния оборудования.
Своевременно оформлять техническую документацию по обслуживаемому оборудованию.
Проверять перед началом работ соответствие требованиям безопасности инструмента, оборудования, механизмов, предохранительных приспособлений, средств защиты, лесов, настилов и других устройств, предназначенных для ведения ремонта и строительства. Запрещать их использование до устранения выявленных недостатков.
Участвовать в разработке для рабочих мест и профессий инструкций безопасного ведения работ при ремонте и строительстве.
Принимать меры по ликвидации возникших происшествий (возгораний, неполадок с оборудованием), учитывая при этом своевременность и правильность принятых мер, вносить в них коррективы. Сообщать об этом непосредственному руководителю.
Соблюдать производственную и трудовую дисциплину, чистоту и порядок на рабочих местах и закрепленных помещениях.
Обеспечивать соблюдение требований правил и инструкций по охране труда и применение безопасных приемов при производстве работ.
Контролировать состояние инструмента и приспособлений, приборов.
</t>
  </si>
  <si>
    <t>Отдел по работе с персоналом</t>
  </si>
  <si>
    <t xml:space="preserve">Контролер по учету рабочего времени </t>
  </si>
  <si>
    <t>В установленные сроки осуществлять проверку корректности зарегистрированных отклонений от нормативного графика и выполнять процесс корректировки данных учета рабочего времени в автоматизированной системе учета персонала SAP. Осуществлять контроль полноты и правильности оформления документов, предъявляемых к оплате. Вести табельный учет работников УХ ГЭС. Контролировать своевременное предоставление работниками УХ ГЭС листов временной нетрудоспособности или других документов, подтверждающих причину отсутствия работников на рабочем месте. Сопоставлять табель учета рабочего времени, занесенный в автоматизированную систему учета персонала SAP, с фактическим выходом работников по Журналам выдачи сменных заданий.</t>
  </si>
  <si>
    <t xml:space="preserve"> 09-00 - 18-00</t>
  </si>
  <si>
    <t>Главный геодезист Отдел аудита и контроля строительства</t>
  </si>
  <si>
    <t>Главный геолог Отдел аудита и контроля строительства</t>
  </si>
  <si>
    <t>258, 259, 312</t>
  </si>
  <si>
    <t>Район водоснабжения Участок обслуживания водозаборов</t>
  </si>
  <si>
    <t>414</t>
  </si>
  <si>
    <t>п. 4.4; 24</t>
  </si>
  <si>
    <t xml:space="preserve">17.02.2021, 14.09.2021 </t>
  </si>
  <si>
    <t>176, 419, 216</t>
  </si>
  <si>
    <t xml:space="preserve">Предприятие тепловодоснабжения Кайеркана  Участок № 2 </t>
  </si>
  <si>
    <t>Предприятие тепловодоснабжения Кайеркана  Участок № 3</t>
  </si>
  <si>
    <t>206</t>
  </si>
  <si>
    <t>08-00 - 20-00
20-00 - 08-00</t>
  </si>
  <si>
    <t>81</t>
  </si>
  <si>
    <t>Район водоснабжения</t>
  </si>
  <si>
    <t>Начальник района</t>
  </si>
  <si>
    <t>86</t>
  </si>
  <si>
    <t xml:space="preserve">Машинист центрального теплового щита управления паровыми турбинами </t>
  </si>
  <si>
    <t>Речной флот</t>
  </si>
  <si>
    <t>09-00-17-00</t>
  </si>
  <si>
    <t>п. 13</t>
  </si>
  <si>
    <t>01.12.2020 14.09.2021</t>
  </si>
  <si>
    <t>258</t>
  </si>
  <si>
    <t xml:space="preserve">Участок по подготовке и обеспечению производства </t>
  </si>
  <si>
    <t>Страший мастер участка</t>
  </si>
  <si>
    <t xml:space="preserve">08-00 - 16-12                           </t>
  </si>
  <si>
    <t xml:space="preserve">На должность инженера назначается лицо, прошедшее обязательный предварительный (при поступлении на работу) и периодические медицинские осмотры, а также внеочередные медицинские осмотры (обследования) в установленном законодательством Российской Федерации порядке и признанное годными по состоянию здоровья к выполнению работ по данной профессии и имеющее высшее профессиональное (экономическое или техническое) образование без предъявления требований к стажу работы, либо среднее профессиональное (экономическое или техническое) образование и стаж работы в должности техника не менее 3 лет, либо других должностях, замещаемых специалистами со средним профессиональным образованием не менее 3 лет:
• по укрупненной группе специальностей и направлений подготовки в соответствии с "ОК 009-2003. Общероссийский классификатор специальностей по образованию": безопасность жизнедеятельности, природообустройство и защита окружающей среды (код группы 280000), технология продовольственных продуктов и потребительских товаров (код группы 260000); естественные науки (код группы 020000); архитектура и строительство (код группы 270000); энергетика, энергетическое машиностроение и электротехника (код группы 140000), информатика и вычислительная техника (код группы 230000).
• по укрупненной группе специальностей и направлений подготовки в соответствии с "ОК 009-2016. Общероссийский классификатор специальностей по образованию" науки о Земле (код группы 1.05.00.0.), Техносферная безопасность и природообустройство (код группы 2.20.00.00), технологии материалов (код группы 2.22.00.00), 2.07.00.00 Архитектура, 2.08.00.00 Техника и технологии строительства, 2.13.00.00 Электро- и теплоэнергетика, 2.15.00.00 Машиностроение, 2.09.00.00 Информатика и вычислительная техника
</t>
  </si>
  <si>
    <t xml:space="preserve">На инженера в области экологии и природопользования возлагаются функции:
Контроль соблюдения на Курейской ГЭС действующего экологического законодательства, инструкций, стандартов и установленных нормативов (лимитов) выбросов, сбросов вредных (загрязняющих) веществ в окружающую среду, размещения отходов в области охраны окружающей среды и своевременное информирование непосредственного руководителя о выявленных нарушениях.
Участие в проведении инвентаризации источников образования выбросов, сбросов вредных (загрязняющих) веществ, отходов производства и потребления, а также объектов их размещения, подготовка по запросу Управления промышленной экологии и охраны окружающей среды АО «НТЭК» (далее – УПЭиООС) необходимой информации для проведения инвентаризации в установленные сроки.
Разработка по запросу УПЭиООС плановых показателей по охране окружающей среды, исходя из установленных для Курейской ГЭС нормативов (лимитов) сбросов, выбросов и объемов образования и размещения отходов производства и потребления.
Подготовка аналитических и справочных материалов по вопросам природоохранной деятельности Курейской ГЭС по запросам УПЭиООС .
Контроль за выполнением природоохранных мероприятий и соблюдением установленных нормативов (лимитов) выбросов, сбросов вредных (загрязняющих) веществ в окружающую природную среду и размещения отходов на Курейской ГЭС.
Ведение на предприятии первичной отчетной документации (журналов) по образованию и размещению отходов производства и потребления цехов, учета времени работы оборудования и расхода материалов, образующих эти отходы.
Заполнение и предоставление в установленные сроки в УПЭиООС отчетности по охране окружающей среды в части обращения с отходами.
Ведение учета, анализа, заполнение и предоставление в установленные сроки в ОООС АО «НТЭК» отчетности в части негативного воздействия Курейской ГЭС на окружающую среду в области воздействия на атмосферный воздух.
Заполнение и предоставление в установленные сроки в УПЭиООС формы отчетности о природоохранной деятельности стандарта СТО КИСМ 120-004-2010.
Ведение журналов учета объема сброса сточных вод и (или) дренажных вод, их качества, а также заполнение и предоставление в установленные сроки в УПЭиООС  форм отчетности этих сведений.
Заполнение и предоставление в установленные сроки в УПЭиООС форм статистической отчетности 2-ТП (водхоз), 2-ТП (воздух), 2-ТП (отходы), 2-ОС, 4-ОС.
Участие в подготовке и предоставлении в УПЭиООС документации при получении Решений о предоставлении водного объекта в пользование для сброса сточных вод.
Участие в разработке мероприятий по охране водных ресурсов, направленных на снижение сбросов загрязняющих веществ до допустимых нормативов и повышение эффективности работы водоочистного оборудования (нефтеловушки) на Курейской ГЭС.
Составление и предоставление графиков и планов, расчет объемов затрат в УПЭиООС для заключения договора с аккредитованным аналитическим центром (лабораторией), имеющим сертификат по данному направлению, на производство аналитических исследований качества поверхностных вод водных объектов и контроля сбрасываемых сточных вод.
 Ведение контроля исполнения договора аналитических исследований сточных вод и качества поверхностных вод водного объекта, при этом контроль исполнения включает в себя:
- проверку хода исполнения обязательств сторонами по договору, в т.ч. контроль своевременности предоставления в бухгалтерию Курейской ГЭС первичных учетных документов с целью их своевременного отражения в бухгалтерском учете;
-   осуществление действий, необходимых для надлежащего документального оформления отношений по договору (проверка актов, счетов и т.д.) 
-  проверку сроков действия договора, при необходимости – осуществление мероприятий, необходимых для заключения договора на новый срок.
2.1.16. Разработка для согласования в контролирующих организациях графика (карты) лабораторного контроля качества сточных вод, а также программы регулярных наблюдений поверхностных вод водного объекта.
2.1.17. Расчет и оформление платежей за негативное воздействие на окружающую КГЭС АО «НТЭК» среду в части сбросов, выбросов загрязняющих веществ, размещение отходов их предоставление в УПЭиООС для дальнейшего согласования в контролирующих организациях.
2.1.18. Участие в проверках Курейской ГЭС совместно с контролирующими организациями, проведение проверок структурных подразделений Курейской ГЭС с выдачей предложений по устранению выявленных нарушений в области охраны водных ресурсов и атмосферного воздуха, соблюдения условий Решений и установленных нормативов НДС, а также в области деятельности предприятия по обращению с отходами.
2.1.19. Подготовка материалов для получения лицензии на деятельность по обращению с отходами производства и потребления по запросу УПЭиООС.
2.1.20. Определение совместно с руководителями подразделений перечня лиц подлежащих обучению на право обращения с отходами.
Участие в составе комиссии по инвентаризации МТР в качестве члена комиссии; 
Участвовать в составе комиссии по определению остатков ГСМ;
Составлять и вести номенклатуру дел по ПТО, проводить формирование дел в соответствии с номенклатурой, подготовку дел, законченных делопроизводством к сдаче в архив Курейской ГЭС;
Вести работу технической библиотеки Курейской ГЭС - оформлять заявки и договоры на приобретение технической литературы, контролировать заключение договоров на её оплату и поставку, вести учёт поступлений литературы, организовывать подписку на периодические издания, распространять в подразделениях КГЭС поступившие издания в соответствии с заявками на подписку;
Вести работу со всем инструктивным материалам Курейской ГЭС – осуществлять учёт и обеспечивать хранение оригиналов инструкций и Положений по Курейской ГЭС, организовывать их своевременный пересмотр внутриструктурными подразделениями; контролировать соответствие оформления, построения, изложения документов (инструкций) нормативным требованиям действующих стандартов; обеспечивать размножение и выдачу инструкций и Положений в подразделения. При необходимости принимать участие в разработке программ, инструкций и другой технической документации в пределах своей компетенции; 
Выполнять работы по копированию, сканированию и размножению технической и организационно-методической документации;
Осуществлять работу по рационализаторским предложениям (РИД): регистрация РИД, организация работы комиссии по РИД, составления протокола по решению комиссии, контроль соблюдения графика внедрения РИД, подготовка проектов приказов о выплате вознаграждений;
Участвовать в обосновании экономической эффективности внедрения новой техники и прогрессивных технологий, в проверке правильности расчётов экономической эффективности внедрения новой техники и технологий, рационализаторских предложений и изобретений, проведении технико-экономического анализа деятельности предприятия и внутриструктурных подразделений;
Обеспечивать контроль над соблюдением подразделениями сроков отправки средств измерений в иногородние ЦСМ по заключенным договорам, выполнять контроль соблюдения обязательств со стороны Курейской ГЭС, составлять отчёты по исполнению договоров на поверку средств измерений;
Осуществлять организацию работы по регистрации технических изменений согласно положению управление техническими, технологическими, организационными и кадровыми изменениями в АО «НТЭК»;
Управление рисками бизнес-процессов и организация эффективной системы внутреннего контроля в рамках своих функций, в том числе внедрение и исполнение контрольных процедур, мониторинг их эффективности, а также реализация мероприятий по их совершенствованию.
Сохранять все результаты работы, в том числе и подготовительные материалы, проекты документов, в структурированном виде с разбивкой по направлениям деятельности на сетевом ресурсе в общедоступном каталоге отдела.
</t>
  </si>
  <si>
    <t xml:space="preserve">На должность мастера АТЦ назначается лицо, имеющее высшее профессиональное (техническое) образование и стаж работы на производстве не менее 1 года или среднее профессиональное (техническое) образование и стаж работы на производстве не менее 3 лет, не имеющее медицинских противопоказаний к данной должности. </t>
  </si>
  <si>
    <t xml:space="preserve">На мастера АТЦ возложены следующие должностные обязанности:
Выпускать на линию исправный автотранспорт и принимать их по возвращении в гараж.
Оформлять путевые листы в соответствии с Положением о предоставлении транспортных услуг автотранспортным цехом Курейской ГЭС.
Проверять техническое состояние, исправность и действие гаражного оборудования.
Обеспечивать исправное техническое состояние  автозаправочной станции.
Проводить расследование и анализ случаев брака в работе персонала, случаев нарушений ими ПТБ, причин поломок агрегатов, деталей машин. 
Обеспечивать противопожарную безопасность, чистоту  оборудования  и  помещений,  входящих  в  зону  обслуживания   мастера. Эксплуатировать здания в соответствии с требованиями  правил.
Участвовать в разработке рациональных и экономических  режимов эксплуатации и ремонта автотранспорта.
Обеспечивать проведение безопасного ТО и ремонта автотранспорта в соответствий с действующими правилами и нормативно-технической документацией.
Обеспечить планирование трудовой деятельности подчинённого персонала с целью качественного и в установленные сроки проведения планово-предупредительного обслуживания и ремонта автотранспорта. 
Осуществлять работу с персоналом цеха в соответствии с графиками и программами.
Разрабатывать, пересматривать рабочие инструкции, инструкции по охране труда работников, находящихся в его подчинении и инструкции по эксплуатации оборудования, входящего в зону эксплуатационной ответственности мастера АТЦ.
Готовить отчётную документацию по проведению технического обслуживания, ремонтов, эксплуатируемого оборудования. 
Осуществлять постоянный контроль за состоянием охраны труда, техники безопасности и производственной санитарии.
Вести журнал выдачи сменных заданий.
Вести журнал регистрации инструктажей на рабочем месте, журнал регистрации инструктажей на рабочем месте для работников со стажем менее 3-х лет, журнал первой ступени контроля, журнал учета, проверки и испытаний электроинструмента и вспомогательного оборудования, Журнал проработки информации (Информационные бюллетени, обзоры НС), эксплуатационный журнал компрессорной станции.
Участвовать в работе комиссии по проведению проверок второй ступени контроля  в подразделении.
Проводить поведенческий аудит безопасности.
Выполнять мероприятия по устранению замечаний, выявленных в результате работы инспекторов Ростехнадзора, пожарной безопасности, комиссии трёхступенчатого контроля.
Участвовать  в  разработке  рациональных  экономичных  режимов  эксплуатации  и  ремонта  автомобильного транспорта.
Выполнять обязанности лица, ответственного за безопасное производство работ с применением подъемных сооружений.
Обеспечивать  чистоту  оборудования  и  помещений,  входящих  в  зону  обслуживания мастера. Эксплуатировать здания в соответствии с требованиями  правил.
Составлять  заявки  на  оборудования,  материалы,  запасные  части.
Разрабатывать, пересматривать рабочие инструкции, инструкции по эксплуатации оборудования и охране труда работников согласно штатному расписанию.
Осуществлять работу с персоналом цеха в соответствии с планом-графиком.
Вести постоянный контроль исполнения подчиненным персоналом производственной и автотранспортной дисциплины, обязанность за сохранность МПЗ, оборудования АТЦ.
</t>
  </si>
  <si>
    <t>Отдел реализации</t>
  </si>
  <si>
    <t>Отдел по работе с задолженностью</t>
  </si>
  <si>
    <t>26.10.2021</t>
  </si>
  <si>
    <t>15.10.2021</t>
  </si>
  <si>
    <t>На должность специалиста 2 категории назначают лицо имеющее высшее (экономическое, теплотехническое, электротехническое) образование и стаж работы по специальности не менее года</t>
  </si>
  <si>
    <t>На должность специалиста 2 категории бюро по работе с юридическими лицами ОВЗ назначают лицо, имеющее среднее профессиональное или высшее (бакалавриат, магистратура, специалитет) образование экономического, юридического, энергетического профиля и стаж работы по специальности не менее 1 года.</t>
  </si>
  <si>
    <t>Консультирование контрагентов в части предоставления полного пакета документов для заключения договоров.
Проверка полноты и соответствия действующему законодательству документов, представленных контрагентом для заключения договоров, с последующим оформлением паспорта контрагента.
Составление проектов договоров энергоснабжения, теплоснабжения и поставки горячей воды, холодного водоснабжения, водоотведения и купли – продажи жидкой углекислоты с последующим оформлением договоров, их регистрацией и доведением (доставкой их) до контрагента</t>
  </si>
  <si>
    <t>Инженер отдела приборного учета предприятия «Энергосбыт» должен знать: источники и схемы тепло и водоснабжения Норильского промышленного района; руководящие нормативные и технические материалы и документы, определяющие состав работы группы ККПКУ; основы делопроизводства; правила эксплуатации вычислительной техники, инструкцию по использованию программных средств и продуктов.
Инженер I категории группы ККПКУ должен уметь работать на персональном компьютере; знать пакеты программ Microsoft Office (Word, Excel), уметь пользоваться программами внешней, внутренней и внутрикорпоративной электронной почты, КАСУД, ГИС ЖКХ</t>
  </si>
  <si>
    <t>Ежемесячный контроль за состоянием дебиторской задолженности (далее – ДЗ) конрагентов АО «НТЭК» в разрезе групп потребителей/по каждому потребителю.
Выписка предупреждений о погашении ДЗ контрагентам АО «НТЭК» нарушившим сроки оплаты в соответствии с условиями действующих договоров.
Ведение электронного реестра выписанных и направленных предупреждений.
Формирование списка на ограничение поставки энергоресурсов конрагентов не оплативших задолженность по направленным предупреждениям. 
Выписка уведомлений на ограничение поставки энергоресурсов контрагентам с ДЗ, выписка уведомлений на подключение (отмену отключений) конрагентов оплативших ДЗ.
Расчет пени (процентов) за просрочку платежей контрагентам, отключенным за ДЗ после погашения задолженности.
Ведение списка (электронного реестра) конрагентов поданных на ограничение энергоресурсов.
Выписка претензий (с расчетом пени за просрочку платежей по выставленным счетам на день выписки претензии) контрагентам за просроченную ДЗ в соответствии с «Положением О порядке ведения Претензионно-исковой работы в АО «НТЭК». 
Формирование пакета документов (досье) по контрагентам АО «НТЭК» с просроченной ДЗ для передачи в Правовое управление АО «НТЭК» для дальнейшего ведения претензионно - исковой работы в судебном порядке.
Подготовка сведений (отчетных форм) о величине ДЗ по каждому абоненту и виду энергии, а также в разрезе групп потребителей для соответствующих отчетов в органы власти</t>
  </si>
  <si>
    <t xml:space="preserve">Электрогазосварщик, занятый на резке и ручной сварке </t>
  </si>
  <si>
    <t>323</t>
  </si>
  <si>
    <t>П. 1.1; 1.23; 1.39;  3.1.7; 4.2.1; 4.4; 5.1; 6.1; 24</t>
  </si>
  <si>
    <t>На должность начальника участка назначается лицо, имеющее высшее образование по профилю и имеющее практический опыт работы на родственных предприятиях не менее трех лет</t>
  </si>
  <si>
    <t xml:space="preserve">Обеспечение надежным и качественным снабжением потребителей горячей водой (тепловой энергией), холодной водой согласно установленному температурному графику и гидравлических режимов.  Обеспечение исправного состояния и нормальной работы тепломеханического оборудования и сетей тепловодоснабжения расположенных на участке котельных пТВС Талнаха.  Организация надежной, безопасной и безаварийной эксплуатации энергооборудования, трубопроводов всех назначений на участке котельных пТВС Талнаха. Осуществление ежедневного контроля за работой котлоагрегатов марки EUROTHERM -23/150 в соответствии с утвержденным температурным графиком и гидравлическими  режимами.  Организация вывода оборудования в ремонт и ввод его в работу после ремонта по заявкам и организационно - распорядительным документам (приказам, распоряжениям) на вывод оборудования в ремонт, перевод  систем  теплоснабжения на основной режим, резервный режим и экономичный режим теплоснабжения согласно  утвержденным «Программам  перевода …».  Обеспечение выполнения мероприятий по подготовке объектов предприятия к безопасной работе в межсезонные периоды.  Контроль  за ведением оперативной и технической документации.  Обеспечение своевременной корректировки технологических схем, исполнительных схем технических паспортов, технических заданий, технических условий и другой необходимой документацией по Котельной шахты «Скалистая».  Своевременное составление отчётов, планов, актов, мероприятий, ведение журналов установленного образца и т.д.  Разработка и оформление дефектных ведомостей на выполнение капитальных и текущих ремонтов, с указанием на технологической схеме места производства работ
</t>
  </si>
  <si>
    <t>На должность начальника района назначаются специалисты, имеющие высшее образование по профессии «Водоснабжение и водоотведение» и практический опыт работы на инженерно-технической должности не менее 3-х лет</t>
  </si>
  <si>
    <t xml:space="preserve">Организация всех видов производственной деятельности в соответствии с действующими стандартами, правилами, инструкция¬ми, законодательными актами по 
промышленной безопасности и охране труда, создает работникам безопасные и здоровые условия труда.  Обеспечение исправного и безопасного состояние зданий, сооружений, трубопроводов, оборудования, машин, механизмов, инструментов, приспособлений, инвентаря, грузоподъемных  и грузозахватных средств, оградительных, санитарно-технических устройств и средств защиты, сигнализации и блокировки.  Обеспечение расстановки основного и вспомогательного оборудования, проходы и проезды в соответствии с нормами и требованиями безопасности.  Обеспечение безопасного состояние производственных площадок для складирования материалов и вспомогательных средств. . Разработка  и обеспечение выполнение планов по промышленной безопасности и охране труда. Проведение планомерной и профилактической работы по снижению уровня производственного травматизма, профессиональной и общей заболеваемости.  Разработка и обеспечение выполнения мероприятий по подготовке района водоснабжения к безопасной работе в межсезонные периоды.  . Контролирование хода строительства, реконструкции и ремонта объектов района, не допуская их ввода в эксплуатацию без устране¬ния недоделок и отступлений от проектов и требований промышленной безопаснос¬ти.  Организация своевременного проведения профилактических осмотров и ремонтов оборудования, контроль проведения в ус¬тановленные сроки планово-предупредительных ремонтов оборудо¬вания, зданий и сооружений
</t>
  </si>
  <si>
    <t>Производственная служба</t>
  </si>
  <si>
    <t>На должность начальника производственной службы назначается специалист с высшим  образованием, имеющим квалификацию инженера  по профилю: «Тепловодоснабжение и вентиляция» и имеющий практический стаж работы на родственных предприятиях не менее трёх лет</t>
  </si>
  <si>
    <t xml:space="preserve">Круглосуточное диспетчерское управление (ведение установленных режимов работы, производство переключений, пусков и остановок, локализация аварий и восстановление режима работы, подготовка к производству  ремонтных работ); .Анализ режимов работы сетей и оборудования,  с  оперативным внесением соответствующих корректировок. Управление оборудованием, находящегося на балансе УТВС: вывод из работы и резерва в ремонт, ввод  в работу и в резерв оборудования и сетей УТВС согласно плановым и внеплановым заявкам; .Координация работы тепломеханического оборудования с обеспечением  надежного обеспечения потребителей  холодной водой, теплом, паром с заданными параметрами.  Обеспечение экономичности работы систем тепловодоснабжения при соблюдении режимов потребления. Для анализа режимов работы систем тепловодоснабжения: контроль, сбор и формирование оперативной информации о состоянии и режимах работы магистральных сетей и насосных станций, систем тепловодоснабжения предприятий НПР, и предоставление информации о работе сетей ТВС. Локализация технологических нарушений, аварий и восстановление режимов работы
</t>
  </si>
  <si>
    <t>900, 903, 904, 907</t>
  </si>
  <si>
    <t>Специалисты</t>
  </si>
  <si>
    <t>п. 4.4; 6.1; 9</t>
  </si>
  <si>
    <t>08-00 - 17-15</t>
  </si>
  <si>
    <t>08-30 - 16-57</t>
  </si>
  <si>
    <t xml:space="preserve"> На должность старшего мастера участка группы натурных наблюдений назначается лицо не моложе 18 лет, имеющее высшее профессиональное или среднее профессиональное образование - гидротехнического профиля
Требуемый минимальный стаж работы:
­ для лиц, имеющих высшее профессиональное образование без опыта работы;
­ для лиц, имеющих среднее профессиональное образование – не менее 1 года.</t>
  </si>
  <si>
    <t>Технический контроль за состоянием ГТС КГЭС.
Руководство производственной деятельностью подчиненного персонала выдача сменных заданий и распоряжений, 
нарядов-допусков (подрядных организаций), согласно действующей нормативной документации. 
Проведение инструктажей работников перед началом производства работ;
Ведение постоянного контроля за техническим состоянием оборудования, оградительных блокировочных устройств и защитных приспособлений;                                                                                                                       Разработка текущих и перспективных планов (графиков) различных видов ремонта, планов подготовки к ремонту, графиков производства ремонтных работ;                                                                                                                   Своевременное составление и предоставление в соответствующие подразделения заявок на оборудование, материалы, инструмент, запчасти, защитные средства и другие материальные ресурсы, необходимые для выполнения работ.
Контроль реализации заявок;
Выполнение работ по получению, хранению, учету, выдаче (отпуску) и списанию материальных ценностей;
Своевременное и качественное выполнение должностных обязанностей и требований непосредственного руководителя.</t>
  </si>
  <si>
    <t>24.08.2021
29.10.2021
03.11.2021</t>
  </si>
  <si>
    <t>Машинист паровых турбин</t>
  </si>
  <si>
    <t>182-183</t>
  </si>
  <si>
    <t>307</t>
  </si>
  <si>
    <t>Требования к образованию и обучению:
Высшее образование - бакалавриат или Среднее профессиональное образование; Дополнительное обучение по программе подготовки на должность начальника смены электростанции.
Требования к опыту практической работы:
Стаж работы на должностях старшего оперативного персонала котельного, турбинного и/или электрического цехов (подразделений) не менее одного года при наличии высшего образования;
Стаж работы на должностях старшего оперативного персонала котельного, турбинного и электрического цехов (подразделений) не менее трех лет при наличии среднего профессионального образования</t>
  </si>
  <si>
    <t>На должность специалиста ПТО ТЭЦ-1 назначаются лицо, имеющее высшее образование-бакалавриат без предъявления требований к стажу работы или среднее профессиональное образование и стаж работы по профилю экономиста не менее 3-х лет.
Специалист I категории должен знать: Законы и Постановления Российской Федерации о составе затрат по производству и формировании финансовых результатов, Налоговый Кодекс Российской Федерации, экономику, организацию и планирование на предприятии</t>
  </si>
  <si>
    <t>п. 4.3.2;  4.4; 18.1</t>
  </si>
  <si>
    <t>26.10.2021, 08.11.2021</t>
  </si>
  <si>
    <t>лица не моложе 18 лет, имеющие удостоверение тракториста-машиниста с соответствующими разрешающими категориями, прошедшие профессиональное обучение по программам профессиональной подготовки по профессиям рабочих, программам переподготовки рабочих, программам повышения квалификации рабочих, и опыт работы машинистом бульдозера 5 разряда не менее 1 года</t>
  </si>
  <si>
    <t>Район электрических сетей-2</t>
  </si>
  <si>
    <t>п. 4.4; 5.1; 6.1; 9</t>
  </si>
  <si>
    <t>лицо, имеющее высшее профессиональное (электротехническое) образование, имеющего квалификацию инженера и стаж работы по данной специальности не менее 3 лет.</t>
  </si>
  <si>
    <t>Выполнение технического обслуживания устройств ВЧиТ; Выполнение технического обслуживания и мелкого ремонта сетевого оборудования и персональных компьютеров ПС «Игарка», РЭС-2; Выполнения указаний, директивных документов по ВЧиТ, мероприятий по улучшению работы оборудования; Выполнение требований правил норм и инструкций к технической эксплуатации оборудования, охране труда и пожарной безопасности; Непосредственное участие в наладочных работах и испытаниях устройств ВЧиТ; Участие в приемке в эксплуатацию новых устройств ВЧиТ; Составление и пересмотр инструкций по обслуживанию устройств ВЧиТ</t>
  </si>
  <si>
    <t>высшее образование - бакалавриат, специалитет, магистратура по одному из направлений: гидроэлектростанции, электроэнергетика и электротехника, строительство, промышленное и гражданское строительство, гидротехническое строительство или среднее профессиональное по профилю. Для высшего образования без требования к опыту работы, для среднего профессионального образования не менее трех лет на производстве.</t>
  </si>
  <si>
    <t>Составление годового отчета на основе данных мониторинга (визуальных, инструментальных, геодезических наблюдений) для оценки технического состояния и уровня безопасности гидротехнических сооружений. Составление годовых планов-графиков инструментальных и визуальных, геодезических наблюдений за состоянием ГТС. Организация и контроль выполнения визуальных осмотров в соответствии с годовым планом-графиком. Контроль журналов визуальных осмотров. Организация и контроль оперативной обработки (оценки) данных натурных наблюдений за гидротехническими сооружениями. Организация и контроль опроса показателей контрольно-измерительной аппаратуры и обработки результатов инструментальных наблюдений группой наблюдений в соответствии с годовым планом-графиком. Контроль журналов инструментальных замеров.</t>
  </si>
  <si>
    <t xml:space="preserve">5.1 Hа должность заместителя начальника турбинного цеха по эксплуатации ТЭЦ-1 АО «НТЭК» назначаются лица с высшим техническим образованием и практическим стажем работы в данной отрасли и в турбинном цехе не менее 3 лет или средним профессиональным образованием и практическим стажем работы в турбинном цехе на инженерно-технических должностях не менее 5 лет.
5.2 Заместитель начальника турбинного цеха по эксплуатации должен знать: постановления, распоряжения, приказы вышестоящих органов; методические, нормативные и другие руководящие материалы по оперативному управлению производством; технические требования, предъявляемые к выпускаемой продукции, технологию её производства; производственное оборудование цеха и правила его технической эксплуатации; оборудование смежных цехов в объёме технологических связей  с турбинным цехом, систему и технику управления технологическим процессом, системы и методы учёта хода производства; основы экономики, организации производства, труда и управления; технико-экономическое и оперативно-производственное планирование; методы хозяйственного расчёта; действующие положения об оплате труда и формы материального стимулирования; основы трудового законодательства Российской Федерации, правила работы с персоналом в организациях электроэнергетики Российской Федерации, правила и нормы охраны труда и промышленной безопасности, техники безопасности, производственной санитарии, противопожарной защиты.
</t>
  </si>
  <si>
    <t xml:space="preserve">На заместителя начальника турбинного цеха по эксплуатации возлагаются следующие обязанности:
2.1   Ежедневное планирование и организация работ по:
 2.1.1 Надёжной, безаварийной и экономичной работе оборудования турбинного цеха в соответствии с требованиями нормативных документов и технической эксплуатации.
 2.1.2 Техническому обучению и повышению квалификации персонала.
2.1.3 Своевременному ознакомлению подчинённого персонала с приказами, распоряжениями руководства АО «НТЭК», ТЭЦ-1, турбинного цеха, информационными материалами по ПБиОТ и пожарной безопасности, изменениями в технологических схемах.
 2.1.4 Своевременному ознакомлению подчинённого персонала с вновь вводимым в работу оборудованием, требованиями к его эксплуатации.
 2.1.5 Проведению пуско-наладочных и режимно-наладочных операций на энергетическом оборудовании.
 2.1.6 Проведению противоаварийных и противопожарных тренировок сменному персоналу.
 2.1.7 Подготовке оборудования к выводу в капитальный, средний, текущий или аварийный ремонты.
 2.1.8   Комплектации смен персоналом соответствующей квалификации.
</t>
  </si>
  <si>
    <t>П. 4.4; 24</t>
  </si>
  <si>
    <t>Район теплоснабжения Участок теплоснабжения Медного завода и города</t>
  </si>
  <si>
    <t>344</t>
  </si>
  <si>
    <t xml:space="preserve">П. 5.1; 6.1; 24
</t>
  </si>
  <si>
    <t xml:space="preserve">П. 4.4; 5.1; 6.1; 15; 24
</t>
  </si>
  <si>
    <t xml:space="preserve"> п. 4.4., 6.1.,9 </t>
  </si>
  <si>
    <t>04.12.2020
01.08.2021
16.08.2021</t>
  </si>
  <si>
    <t>п. 1.1; 1.15; 1.20; 1.29.1;</t>
  </si>
  <si>
    <t>Инженер 1 категории  Отдел ремонтов УТВС</t>
  </si>
  <si>
    <t>На должность специалиста бюро по работе с юридическими лицами ОВЗ назначают лицо, имеющее среднее профессиональное или высшее (бакалавриат, магистратура, специалитет) образование экономического, юридического, энергетического профиля и стаж работы по специальности не менее 1 года.</t>
  </si>
  <si>
    <t>168</t>
  </si>
  <si>
    <t>Обслуживание насосных установок, оборудованных насосами различных систем  с суммарной подачей свыше 10000 м3/ч воды.  Обслуживание дренажных насосов.   Пуск и остановка двигателей и насосов. Поддерживание заданного давления воды, контроль бесперебойной работы насосов, двигателей и арматуры обслуживаемого участка трубопроводов.  Выявление и устранение недостатков в работе оборудования установок.  Ведение технического учета и отчетности о работе установок.  Выполнение текущего ремонта насосного оборудования</t>
  </si>
  <si>
    <t>Разборка, ревизия, сборка, техническое обслуживание устройств РЗА средней сложности, ремонт,и техническое обслуживание комплектных испытательных устройств для проверки защит средней сложности.</t>
  </si>
  <si>
    <t>Оперативное и техническое обслуживание оборудования подстанций. Режимные оперативные подключения. Оперативные переключения при ликвидации аварий. Осмотр оборудования</t>
  </si>
  <si>
    <t>Обслуживание электрооборудования подстанций. Обеспечение установленного режима по напряжению, нагрузке, температуре и другим параметрам, режимные оперативные переключения. Осмотр оборудования подстанций.</t>
  </si>
  <si>
    <t>Управление вездеходом. Проведение проверки технического состоянияперед выездом на линию, его сдачи и постановки на отведенное место. Заправка топливом, смазочными материалами и охлаждающей жидкостью. Устранение возникших во время работы на линии мелких эксплуатационных неисправностей подвижного состава.</t>
  </si>
  <si>
    <r>
      <t>Электрослесарь</t>
    </r>
    <r>
      <rPr>
        <b/>
        <sz val="12"/>
        <color theme="1"/>
        <rFont val="Tahoma"/>
        <family val="2"/>
        <charset val="204"/>
      </rPr>
      <t xml:space="preserve"> по обслуживанию </t>
    </r>
    <r>
      <rPr>
        <sz val="12"/>
        <color theme="1"/>
        <rFont val="Tahoma"/>
        <family val="2"/>
        <charset val="204"/>
      </rPr>
      <t>автоматики и средств измерений электростанций (установленных на котельном и турбинном оборудовании)</t>
    </r>
  </si>
  <si>
    <r>
      <t>Подготовка и составление планов технического развития и совершенствования производства</t>
    </r>
    <r>
      <rPr>
        <b/>
        <u/>
        <sz val="12"/>
        <rFont val="Tahoma"/>
        <family val="2"/>
        <charset val="204"/>
      </rPr>
      <t xml:space="preserve"> </t>
    </r>
    <r>
      <rPr>
        <sz val="12"/>
        <rFont val="Tahoma"/>
        <family val="2"/>
        <charset val="204"/>
      </rPr>
      <t xml:space="preserve">комплексного плана повышения технического уровня и эффективности производства (КППТУ и ЭП); Составление плана капитальных ремонтов оборудования и ЗиС производимых силами сторонних организаций на предстоящий год. Планирование объемов и номенклатуры закупаемого оборудования, запчастей и материалов в период проведения годовой заявочной компании; Обеспечение безаварийного, круглосуточного оперативного обслуживания электроустановок
</t>
    </r>
  </si>
  <si>
    <r>
      <t> Управление одноковшовым экскаватором с ковшом вместимостью от 0.4 до 1.25 м</t>
    </r>
    <r>
      <rPr>
        <vertAlign val="superscript"/>
        <sz val="12"/>
        <color indexed="8"/>
        <rFont val="Tahoma"/>
        <family val="2"/>
        <charset val="204"/>
      </rPr>
      <t>3</t>
    </r>
    <r>
      <rPr>
        <sz val="12"/>
        <color indexed="8"/>
        <rFont val="Tahoma"/>
        <family val="2"/>
        <charset val="204"/>
      </rPr>
      <t>; Выполнение работ по разработке грунтов, при устройстве выемок и насыпей, при строительстве автомобильных дорог, оградительных земляных дамб, котлованов под сооружения, опор линий электропередач и контактной сети, водоотводных кюветов, погрузка в самосвалы. Проведение технического обслуживания экскаватора, проверка исправности ее систем и узлов, выявление и устранение неисправности в работе экскаватора, участие в планово-профилактических ремонтах, заправка горючими и смазочными материалами.</t>
    </r>
  </si>
  <si>
    <r>
      <rPr>
        <sz val="7"/>
        <color theme="1"/>
        <rFont val="Tahoma"/>
        <family val="2"/>
        <charset val="204"/>
      </rPr>
      <t xml:space="preserve"> </t>
    </r>
    <r>
      <rPr>
        <sz val="11"/>
        <color theme="1"/>
        <rFont val="Tahoma"/>
        <family val="2"/>
        <charset val="204"/>
      </rPr>
      <t>лицо, не моложе 18 лет, имеющее высшее образование - бакалавриат, магистратура и имеющий опыт работы не менее 3-х лет по профилю работы участка релейной защиты и противоаварийной автоматики в должности инженера 1-й категории и не менее 1 года в энергетике.</t>
    </r>
  </si>
  <si>
    <t>Сменный капитан - механик</t>
  </si>
  <si>
    <t>09-00-18-00</t>
  </si>
  <si>
    <t>Участок обеспечения</t>
  </si>
  <si>
    <t>Организация обеспечения  всеми требуемыми для его производственной деятельности материальными ресурсами необходимого качества. Участие в подготовке претензий к поставщикам при нарушении качества поставляемой продукции или сроков поставки. Обеспечение контроля за состоянием запасов товарно-материальных ценностей, соблюдением лимитов остатков, расходованием по прямому назначению. Организация работы складского хозяйства. Организация учета движения материальных ресурсов на складах УТ. Участие в инвентаризации товарно-материальных ценностей. Участие в работе по выявлению неликвидных и малоходовых ТМЦ, дальнейшая их реализация или списание. Участие в заявочной кампании. Организация доставки грузов для гидрогенерирующих предприятий. Ведение установленной документации</t>
  </si>
  <si>
    <t>Административное руководство экипажем судна. Обеспечение технической эксплуатации судовой техники и устранение неисправностей в работе судовых технических средств. Проведение счислений, определение места судна всеми способами и средствами, обеспечивающими необходимую точность исполнительной прокладки.Управление машинами и механизмами судна во время несения вахты.Контроль за состоянием и содержанием судна (санитарный), судовой техники и снабжения.Обеспечение охраны окружающей среды</t>
  </si>
  <si>
    <t>27.11.2021
09.12.2021</t>
  </si>
  <si>
    <t xml:space="preserve">Аппаратчик химводоочистки </t>
  </si>
  <si>
    <t xml:space="preserve">IV </t>
  </si>
  <si>
    <t>22.09.2021
08.12.2021</t>
  </si>
  <si>
    <t xml:space="preserve">5.1 Требования к образованию и обучению:
 высшее образование – бакалавриат (тепло-, электроэнергетического профиля)
 или 
 среднее профессиональное образование; дополнительное обучение по программе подготовки на должность начальника смены электрического цеха.
5.2 Требования к опыту практической работы:
 стаж работы в электрическом цехе ТЭЦ-1 не менее двух лет - при высшем образовании;
 стаж работы в электрическом цехе ТЭЦ-1 не менее трех лет - при среднем профессиональном образовании.
5.3 Особые условия допуска к работе: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Российской Федерации;
 получение допуска к самостоятельной работе.
</t>
  </si>
  <si>
    <t xml:space="preserve">На начальника смены электрического цеха возлагаются следующие обязанности:
2.1 Осуществлять работу согласно графику, утверждённому директором ТЭЦ-1. Самовольное изменение графика дежурств запрещается. Подмена сменами в случае необходимости допускается с разрешения начальника электрического цеха или его заместителя по эксплуатации. Разрешение на подмену оформляется записью в журнале временных распоряжений. Работа в течение 2-х смен подряд запрещается. В случае невыхода на работу следующего по графику дежурного, начальник смены электрического цеха обязан поставить в известность начальника смены электростанции, начальника электрического цеха или его заместителя по эксплуатации и остаться на смене до прихода нового дежурного. Уход с работы без сдачи смены запрещается.
2.2 При внезапном заболевании или несчастном случае с начальником смены электростанции, начальник смены электрического цеха обязан немедленно сообщить руководству станции, старшему диспетчеру ОДС и принять на себя координацию действий начальников смен технологических цехов. В случае если начальник смены электрического цеха почувствовал недомогание, ухудшение своего состояния, не позволяющее ему осуществлять свои функции, он должен доложить об этом начальнику смены электростанции, руководству электрического цеха и дождаться подмены.
2.3 Приходить на работу следует за 10 минут до начала смены (время приёмки смены оплачивается) в таком физическом и психическом состоянии, которое позволяет ему полноценно исполнять свои обязанности и осуществить приём смены в соответствии с п.6.7.16 требований ПТЭ. 
</t>
  </si>
  <si>
    <t>245</t>
  </si>
  <si>
    <t>214-215</t>
  </si>
  <si>
    <t xml:space="preserve"> с 08-10 до 17-00
в пятницу
с 08-10 до 16-00</t>
  </si>
  <si>
    <t>107</t>
  </si>
  <si>
    <t>179-180</t>
  </si>
  <si>
    <t>10</t>
  </si>
  <si>
    <t xml:space="preserve">назначаются лица, имеющие высшее (теплотехническое) образование и стаж работы на производстве не менее 1 года или среднее профессиональное (теплотехническое) образование и стаж работы на производстве не менее 3 лет. При отсутствии специального образования – стаж работы на производстве не менее 5 лет. </t>
  </si>
  <si>
    <t xml:space="preserve">систему технического обслуживания и планово-предупредительных ремонтов энергетического оборудования и сетей,  технические характеристики и требования, предъявляемые к оборудованию  станции, порядок составления дефектных ведомостей и смет на проведение  ремонтов, порядок составления заявок на запасные части, материалы и         инструмент, правила внутреннего распорядка, основы трудового законодательства, нормативные и технические документы, касающиеся охраны  труда, пожарной безопасности, технической эксплуатации и ремонта   оборудования.
Инженер 1 категории должен уметь работать на персональном компьютере, знать пакет программ Microsoft Office (Word, Excel), SAP ERP, уметь пользоваться программами электронной почты.
</t>
  </si>
  <si>
    <t>Район теплоснабжения  Участок теплоснабжения площадки Оганер ЦТП</t>
  </si>
  <si>
    <t>П. 24</t>
  </si>
  <si>
    <t xml:space="preserve">Предприятие тепловодоснабжения Кайеркана  Участок № 1  Насосная станция № 24           </t>
  </si>
  <si>
    <t>325</t>
  </si>
  <si>
    <t xml:space="preserve">Предприятие тепловодоснабжения Талнаха  Участок по ремонту технологического оборудования насосных станций и трубопроводов </t>
  </si>
  <si>
    <t xml:space="preserve">Лица, достигшие 18-летнего возраста, имеющие соответствующую квалификацию, прошедшие предварительный медицинский осмотр, обязательное психиатрическое освидетельствование и признанные годными по состоянию здоровья к выполнению работ по данной специальности.
Не имеющие соответствующего профессионального образования или опыта работы, как вновь принятые, так и переводимые на новую должность, должны пройти обучение по действующей в отрасли форме обучения
</t>
  </si>
  <si>
    <t xml:space="preserve">• диагностирование и регулировка систем и агрегатов автомобилей и автобусов всех типов и грузоподъёмности (далее АТС), обеспечивающих безопасность движения;
• выявление и устранение дефектов, неисправностей в процессе обслуживания и ремонта, сборки регулировки и испытания агрегатов, узлов и приборов АТС; 
• разборка, ремонт, и сборка АТС;
• разборка, ремонт, сборка агрегатов, узлов и приборов АТС, замена их при техническом обслуживании и ремонте (далее ТО и Р);
• регулировка и испытание агрегатов, узлов и приборов АТС; 
• выполнение крепежных работ резьбовых соединений при ТО и Р; 
• разбраковка деталей после разборки и мойки; 
• рубка зубилом, резка ножовкой, опиливание, зачистка заусенцев, промывка, прогонка резьбы, сверление отверстий (в т.ч. на АТС), очистка от грязи, мойка и смазка деталей; 
• слесарная обработка деталей с применением универсальных приспособлений;
• составление дефектных ведомостей;
• балансировка деталей и узлов;
• соединение и пайка проводов электрооборудования АТС; 
• установка приборов и агрегатов электрооборудования АТС по схеме
</t>
  </si>
  <si>
    <t>п. 4.4; 5.1; 6.1; 12; 15</t>
  </si>
  <si>
    <t>образование среднее общее, должен иметь св-во по профессии слесарь по эксплуатации и ремонту газового оборудования 5р.; удостоверение на право допуска к работе с ВИДА, удостоверение на II группу по электробезопасности, удостоверение стропальщика; допуск к проведению газоопасных работ; допуск к выполнению работ на высоте</t>
  </si>
  <si>
    <t>Район котельных, 
участок по ремонту и эксплуатации оборудования котельных и газового хозяйства</t>
  </si>
  <si>
    <t>Котлотурбинный цех/Пиковая котельная</t>
  </si>
  <si>
    <t>Слесарь по обслуживанию оборудования электростанций, занятый обслуживанием котельного и турбинного оборудования III группы квалификации</t>
  </si>
  <si>
    <t xml:space="preserve"> - Конструктивные особенности сложных СИ, кинематическую схему само-пишущих приборов всех типов, способы их регулирования и юстировки.
- Устройство точного измерительного инструмента, микрометра, индикато-ра.
- Необходимое количество и ассортимент СИ требующихся для эксплуата-ции обслуживаемого оборудования, и их назначение.
-Правила установки сужающих устройств, разделительных и конденсаци-онных сосудов, виды прокладок импульсных трубопроводов.
- Назначение, устройство и расположение тепловых щитов управления, пультов и панелей на основном оборудовании технологических цехов.
- Методику измерения различных электрических величин образцовыми СИ.
- Правила составления чертежей на отдельные детали.
- Технологическую схему энергоблока, принципиальные и монтажные схемы эксплуатируемых СИ с преобразователями и добавочными устройствами (блоками сигнализации).
- Свойства применяемых материалов и требования предъявляемые к ним.
- Принцип работы электронных машин и полупроводниковых СИ.
- Основы электротехники, механики, теплотехники, электротехники, мет-рологии, электромеханики, электроники, теории измерений, микропроцессор-ной и вычислительной техники  в объёме выполняемой работы.
- Правила по охране труда при эксплуатации электроустановок.
- Правила техники безопасности при эксплуатации тепломеханического оборудования электростанций и тепловых сетей.
- Инструкцию по применению и испытанию средств защиты, используемых в электроустановках.
- Правила по охране труда при работе с инструментом и приспособления-ми.
- Правила технической эксплуатации электрических станций и сетей Рос-сийской Федерации.
-Технологию производства тепловой и электрической энергии.AC31</t>
  </si>
  <si>
    <t>Химический цех /Участок производства раствора щелочи</t>
  </si>
  <si>
    <t>Слесарь по обслуживанию оборудования электростанции группы квалификаций</t>
  </si>
  <si>
    <t>Химический цех/ Химическая лаборатория</t>
  </si>
  <si>
    <t>227-230</t>
  </si>
  <si>
    <t>31.09.20</t>
  </si>
  <si>
    <t>Инженер-электроник 1 категории</t>
  </si>
  <si>
    <t>26</t>
  </si>
  <si>
    <t>назначается лицо, имеющее высшее профессиональное (техническое) образование и стаж работы по специальности не менее 1 года или среднее профессиональное (техническое) образование и стаж работы по специальности не менее 3 лет.</t>
  </si>
  <si>
    <t xml:space="preserve">должен знать:
-Обладать знаниями технологии производства электрической и тепловой энергии.
-Назначение и принцип работы средств измерений, автоматики, устройств сигнализации, блокировок, электрических и технологических защит, средств вычислительной техники.
-Методы и нормы ремонта устройств, уметь обучить персонал.
</t>
  </si>
  <si>
    <t>Начальник Лаборатории</t>
  </si>
  <si>
    <t>32</t>
  </si>
  <si>
    <t>высшее профессиональное образование, квалификации «инженер – теплоэнергетик» или «инженер – химик» и стаж работы на руководящих инженерно–технических должностях не менее 3 лет или лица, имеющее среднее профессиональное образование и стаж работы на инженерно–технических должностях не менее 5 лет с той же квалификацией</t>
  </si>
  <si>
    <t xml:space="preserve">"Правила технической эксплуатации электрических станций и сетей Российской Федерации".  Служба передового опыта ОРГРЭС, М.2003.
- "Правила техники безопасности при эксплуатации тепломеханического оборудования электростанций и тепловых сетей" РД 34.03.201. – 97.
- "Правила  работы с персоналом  в организациях электроэнергетики Российской Федерации" (утв.08.12.2004г.).
- "Систему управления охраной труда и здоровья (СУОТ и З)» 
- Трудовой Кодекс Российской Федерации.
- "Правила пожарной безопасности для энергетических предприятий" (РД 153.-34.0-03. 301-00).
</t>
  </si>
  <si>
    <t xml:space="preserve">Должен знать назначение, устройство, принцип действия, эксплуатационные характеристики оборудования КТЦ.
 Иметь представление о главной электрической схеме и схеме собственных нужд станции, технологии химического цеха. Знать схемы технологических связей КТЦ с НМЗ по утилизационному пару, хим. обессоленной воде.
</t>
  </si>
  <si>
    <t>Служба линий
Район электрических сетей №1
Участок по ремонту воздушных линий электропередачи</t>
  </si>
  <si>
    <t>Служба линий
Район электрических сетей №1
Участок эксплуатации электрических сетей 35-220 кВ</t>
  </si>
  <si>
    <t>20.04.2021</t>
  </si>
  <si>
    <t>01.12.2019</t>
  </si>
  <si>
    <t>Служба линий
Район элекирических сетей №1
Участок по капитальному ремонту воздушных линий электропередачи</t>
  </si>
  <si>
    <t>07.12.2021</t>
  </si>
  <si>
    <t>194</t>
  </si>
  <si>
    <t>29.12.2021</t>
  </si>
  <si>
    <t xml:space="preserve">Служба электрических подстанций
Район подстанций "Системный"
Участок по эксплуатации </t>
  </si>
  <si>
    <t>09.12.2021</t>
  </si>
  <si>
    <t>Служба электрических подстанций
Район подстанций г.Талнаха
Участок по эксплуатации и оперативному обслуживанию подстанций</t>
  </si>
  <si>
    <t>11.05.2021
30.11.2021
01.12.2021</t>
  </si>
  <si>
    <t>Служба электрических подстанций
Район подстанций "Северный"
Участок  по ремонту  подстанций</t>
  </si>
  <si>
    <t>27.10.2021</t>
  </si>
  <si>
    <t>Служба электрических подстанций
Район подстанций "Системный"
Участок по ремонту оборудования подстанций</t>
  </si>
  <si>
    <t>282</t>
  </si>
  <si>
    <t>Служба электрических подстанций
Район подстанций "Южный"
Участок по ремонту оборудования подстанций</t>
  </si>
  <si>
    <t>Служба электрических подстанций
Район подстанций г. Талнаха
Участок по ремонту подстанций</t>
  </si>
  <si>
    <t>Служба электрических подстанций
Участок по ремонту оборудования подстанций 35-220 кВ
Бригада по ремонту подстанций</t>
  </si>
  <si>
    <t>321</t>
  </si>
  <si>
    <t>03.11.2021</t>
  </si>
  <si>
    <t>13.12.2021</t>
  </si>
  <si>
    <t>12.10.2021</t>
  </si>
  <si>
    <t>14.12.2021</t>
  </si>
  <si>
    <t>Начальник отдела Отдел претензионно-исковой работы и административно-правовых споров</t>
  </si>
  <si>
    <t>892-896</t>
  </si>
  <si>
    <t>718, 719</t>
  </si>
  <si>
    <t>Готовка пищи и раздача членам экипажа. Выпекание хлебобулочных и кондитерских изделий. Участие в составлении заказов на продукты и контролирь качества продуктов, которые доставляют на судно. Составление меню и представление его на утверждение сменному капитану, а в случае его отсутствия капитану судна. Обеспечение содержания в чистоте и порядке камбуза, провизионной кладовой, оборудования, посуды и холодильников. Выполнение правил по охране труда. Соблюдение норм, методов и приема безопасного выполнения работ по приготовлению пищи. Выполнение требований нормативных актов по охране окружающей среды</t>
  </si>
  <si>
    <t>лицо, не моложе 18 лет, имеющее образование не ниже среднего профессионального, прошедшее медицинский осмотр, не имеющие противопоказаний к выполнению данного вида работ, имеющее документы о присвоении квалификации по профессии</t>
  </si>
  <si>
    <t>Проводить сложные анализы воды по установленным методикам, регулярно проводить анализ используемой дистиллированной и бидистиллированной воды, проводить отбор проб воды, устанавливать и проверять сложные титры, определять крепость кислот, проводить входной контроль сильнодействующих и ядовитых веществ, выполнять полный анализ реагентов предназначенных для коагулирования и флокуляции воды, а также её обеззараживания и кондиционирования, собирать лабораторные установки по имеющимся схемам, обеспечивать постоянный контроль за качеством воды из источников водоснабжения и питьевой воды</t>
  </si>
  <si>
    <t>Должен уметь: Эксплуатировать, подготавливать к пуску, производить пуск и остановы обслуживаемого оборудования.  Контролировать работу всего подконтрольного оборудования путём обходов и осмотров</t>
  </si>
  <si>
    <t>Обслуживание турбинного оборудования, турбогенератора и вспомогательного турбинного оборудования; контроль за нормами качества пара, конденсата, турбинного масла, огнестойкой жидкости</t>
  </si>
  <si>
    <t>Ведение заданного режима работы тепломеханического оборудования</t>
  </si>
  <si>
    <t>Выполнение сменного задания по выработке тепловой энергии с соблюдением заданных гидравлических и температурных параметров в тепловых сетях и оборудовании; обеспечение максимально-экономичной и безаварийной работы всего оборудования; контроль параметров основного и вспомогательного оборудования; пуск, опробование, останов, гидравлические испытания оборудования, вывод в ремонт основного и вспомогательного оборудования</t>
  </si>
  <si>
    <t>Выполнение работ по ремонту водопроводных сетей, конопатке, заливке свинцом и различными заменителями раструбов труб диаметром свыше 300 до 900 мм
Установка и замена фасонных частей и арматуры на действующих сетях и магистралях
Определение характера повреждений на сетях и магистралях
Промывка трубопроводов
Регулировка работы задвижек на сетях и магистралях труб
Врезка под давлением в трубопроводах
Производство прочистки канализационной сети и коллекторов на глубине до 12 м гидравлическим способом</t>
  </si>
  <si>
    <t>Обслуживание оборудования тепловых сетей с трубопроводами диаметром до 500 мм.  Обход трасс тепловых сетей и паропроводов с заполнением журнала обходов и регистрации дефектов. Наблюдение за состоянием сетей с целью предохранения трубопроводов от затопления верхними, грунтовыми или паводковыми водами.  Проверка состояния попутных дренажей, очистка дренажных труб, откачка воды из подвалов зданий и сооружений Района теплоснабжения.  Осмотр оборудования в камерах переключений.  Обслуживание и текущий ремонт запорной и регулирующей арматуры с ручным приводом и с приводом</t>
  </si>
  <si>
    <t>Мелкий ремонт арматуры, замена прокладок, замена мелкой арматуры, обход оборудования входящего в зону обслуживания, арматуры и трубопроводов, визуальное определение технического состояния оборудования, арматуры, трубопроводов и опорно-подвесных систем трубопроводов на отсутствие дефектов</t>
  </si>
  <si>
    <t>Выполнение разборки, ремонта, реконструкции, сборки, испытания, регулировки, наладки сложных узлов и механизмов основного и вспомогательного ремонтируемого оборудования, поверхностей нагрева, барабанов котлов, коллекторов, механизмов подачи топлива, трубопроводов воды, пара, газа, мазута (жидкого топлива) и арматуры различных параметров. Выполнение такелажных, стропальных работ.</t>
  </si>
  <si>
    <t>Разборка, ремонт, сборка и установка трубопроводов, арматуры, компенсаторов диаметром до 600 мм с применением специального инструмента и приспособлений, оборудования и средств измерений.  Изготовление шаблонов для изгибания труб.  Слесарная обработка деталей по 7-10 квалитетам с подгонкой и доводкой.  Выявление дефектов на оборудовании, принимать меры по их предупреждению и устранению</t>
  </si>
  <si>
    <t>Разборка, ремонт, реконструкция, сборка, регулировка, испытание и наладка сложных узлов, деталей и механизмов основного и вспомогательного оборудования паровых и газовых машин, компрессоров, насосов, подогревателей, маслоохладителей, трубопроводов высокого и сверхвысокого давления, теплообменных аппаратов</t>
  </si>
  <si>
    <t>Ремонт трубопроводных  санитарно-технических систем из стальных, полимерных труб; выполнения работ по регулировке и центровке  отремонтированного оборудования; устранение дефектов оборудования и методы</t>
  </si>
  <si>
    <t>Организация ведения заданного режима работы тепломеханического оборудования</t>
  </si>
  <si>
    <t xml:space="preserve">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для работников энергетических организаций.
</t>
  </si>
  <si>
    <t>Осуществление установки, перестановки и комбинированноего крепления заготовок при помощи различных приспособлений с точной выверкой в нескольких плоскостях для обработки поверхностей с точностью по 1 - 5 квалитетам; устранение влияния изгиба длинных валов и винтов от воздействия силы резания с применением нескольких люнетов, обеспечение точности обработки по 1 - 5 квалитетам</t>
  </si>
  <si>
    <t>Ручная дуговая, плазменная и газовая сварка сложных и ответственных аппаратов, деталей, узлов, конструкций и трубопроводов из различных сталей, чугуна, цветных металлов и сплавов, редназначенных для работы под динамическими и вибрационными нагрузками и под давлением</t>
  </si>
  <si>
    <t>Обследование электро-, тепло- и водопотребляющих установок контрагентов согласно утвержденного графика и полученного задания, в сопровождении представителя контрагента, представителя владельца объектов сетевого хозяйства, с составлением актов обследования</t>
  </si>
  <si>
    <t>Обеспечение надёжной, безаварийной работы электрооборудования в допустимых режимах, производство оперативных переключений и ликвидация аварийных ситуаций в закрепленной зоне обслуживания; качественное выполнение профилактических осмотров электрооборудования, согласно распоряжениям и утверждённых графиков; своевременное выявление дефектов, нарушений режима работы и оперативное принятие мер по их устранению</t>
  </si>
  <si>
    <t xml:space="preserve">Местная служба релейной защиты и автоматики
Участок района подстанций г.Кайеркан
</t>
  </si>
  <si>
    <t>Производить оперативные переключения. Ведение оперативных переговоров и переключений разъединителей на ВЛ и мачтовых подстанциях (при отключенных ВЛ) Производить ремонт воздушных линий электропередачи напряжением 0,4 – 220 кВ с частичной или полной заменой элементов. Ремонтные работы, монтаж и демонтаж линий электропередачи напряжением до 220 кВ с применением специальных механизмов и машин</t>
  </si>
  <si>
    <t>Регулирование нагрузки электрооборудования, установленного на обслуживаемом участке. Разделка, сращивание, изоляция и пайка проводов напряжением свыше 1000 В. Ремонт трансформаторов, переключателей, реостатов, постов управления, магнитных пускателей, контакторов и другой несложной аппаратуры. Выполнение такелажных операций с применением кранов и других грузоподъемных машин</t>
  </si>
  <si>
    <t>Монтаж и ремонт сложных средств измерений и тепловой автоматики. Выявление и устранение дефектов в работе средств измерений и автоматики тепловых процессов</t>
  </si>
  <si>
    <t>Электрослесарь по ремонту и обслуживанию автоматики и средств измерений электростанций</t>
  </si>
  <si>
    <t>Выявление причин неисправности в работе контрольно-измерительных приборов, автоматических устройств и систем управления контрольно-измерительными приборами и автоматическими устройствами; определение степени износа деталей и узлов контрольно-измерительных приборов и автоматических устройств; cоставление ведомостей дефектов</t>
  </si>
  <si>
    <t>Электрослесарь по ремонту и обслуживанию автоматики и средств измерений электростанций (установленных на котельном и турбинном оборудовании)</t>
  </si>
  <si>
    <t>Чтение схем первичных соединений электрооборудования электрических подстанций; обслуживание трансформатора мощностью до 40000 кВА напряжением 110 кВ; ремонт мастико- и маслонаполненных бакелитовых и фарфоровых вводов напряжением до 110 кВ</t>
  </si>
  <si>
    <t>Обеспечение работы по приему, хранению и выдаче материалов; их размещению, с учетом наиболее рационального использования складского помещения, обеспечение и ускорение поиска необходимых материалов и инвентаря; Ведение учета товарно-материальных ценностей, составление необходимой документации (акты, ведомости, накладные и т.п.); Ведение и учет выдачи ТМЦ, приспособлений, инструмента, ключей от помещений в специальном журнале; Ведение учета и своевременной выдачи средств индивидуальной защиты (первичные документы: карточки, акты, ведомости, накладные и т.п.) персоналу.</t>
  </si>
  <si>
    <t>лица, имеющие соответствующую квалификацию</t>
  </si>
  <si>
    <t>Определение неисправностей и дефектов оборудования и аппаратуры, способы их устранения. Определение сортамента и качества материалов, применяемых при ремонте электрических машин. Подбор необходимой такелажной оснастки для подъема и перемещения узлов и деталей оборудования, работы с помощью ПС, специальных приспособлений</t>
  </si>
  <si>
    <t xml:space="preserve">Контроль исполнения  правил безопасной эксплуатации зданий и сооружений, исполнения соответствующих предписаний контролирующих организаций в части обеспечения безопасной эксплуатации зданий и сооружений.
Контроль проведения в подразделениях  всех видов (периодических и внеочередных) осмотров технического состояния строительных конструкций эксплуатируемых зданий и сооружений, а также контроль проведения экспертиз промышленной безопасности зданий и сооружений, их освидетельствование и обследование в установленные сроки. Контроль ведения проектной, исполнительной и эксплуатационной документации по зданиям и сооружениям
</t>
  </si>
  <si>
    <t>Высшее образование по профилю, опыт работы со сметной и технической документацией</t>
  </si>
  <si>
    <t>высшее электротехническое образование и имеющее практический опыт работы</t>
  </si>
  <si>
    <t xml:space="preserve"> Обеспечение надежным и качественным снабжением потребителей теплом, холодной водой с заданными параметрами.  Обеспечение исправного состояния и нормальной работы тепломеханического оборудования насосных станций и сетей тепловодоснабжения их своевременный ремонт, испытание и обслуживание.   Организация вывода оборудования в ремонт и ввод его в работу после ремонта по заявкам на вывод оборудования в ремонт, перевод  систем  теплоснабжения на летний период и зимний график работы систем теплоснабжения.  Своевременное выполнение всех оперативных заданий диспетчера УТВС, переданных ему лично или через сменного оператора ПС.   Контроль, сбор и формирование оперативной информации о состоянии и режимах работы магистральных сетей и насосных станций, для предоставления информации о работе сетей ТВС и передачу их в производственную службу. Организация выполнения мероприятий, обеспечивающих работу оборудования и сетей ТВС в паводковый период.  Ведение технической документации, журналов выдачи сменных заданий.  Своевременная локализация технологических нарушений организация аварийно – восстановительных работ по их ликвидации
</t>
  </si>
  <si>
    <t>высшее теплотехническое образование и   имеющее практический опыт работы</t>
  </si>
  <si>
    <t>лицо, не моложе 18 лет, прошедшее медицинский осмотр, не имеющие противопоказаний к выполнению данного вида работ, имеющее документы подтверждающие квалификацию</t>
  </si>
  <si>
    <t>лицо, достигшее 18-летнего возраста, имеющее среднее профессиональное образование по направлению «Химия»</t>
  </si>
  <si>
    <t>08.08.2021
14.10.2021</t>
  </si>
  <si>
    <t>Заместитель Генерального директора по охране труда и промышленной безопасности</t>
  </si>
  <si>
    <t>229</t>
  </si>
  <si>
    <t>231</t>
  </si>
  <si>
    <t xml:space="preserve">Средне профессиональное образование, пройти медицинское обследование и быть признанным годным для работы в действующих электроустановках и на высоте, пройти проверку знаний в комиссии УВВС по правилам ПОТ, ПТЭ, ПУЭ, ППР в объеме, соответствующим требованиям настоящей инструкции и иметь группу по электробезопасности – не ниже IV, иметь свидетельства по профессии электромонтер по ремонту воздушных линий электропередачи, стропальщик.
</t>
  </si>
  <si>
    <t xml:space="preserve">Производить оперативные переключения. Ведение оперативных переговоров и переключений разъединителей на ВЛ и мачтовых подстанциях (при отключенных ВЛ).• Производить ремонт воздушных линий электропередачи напряжением 0,4 – 220 кВ с частичной или полной заменой элементов. Ремонтные работы, монтаж и демонтаж линий электропередачи напряжением до 220 кВ с применением специальных механизмов и машин. Техническое обслуживание воздушных линий электропередачи всех напряжений, ответвлений к помещениям, перемычек, заземляющих спусков, контуров заземлений. Оформление результатов обследований и составление технической документации.Работа на отключённой цепи двухцепной линии и пофазный ремонт линий электропередачи напряжением ВЛ-0,4-220кВ. Ремонт железобетонных опор, свай и бетонных фундаментов. Обходы линий электропередачи в труднодоступных местах, работы на линиях без снятия напряжения с подъёмом до верха опоры или с разборкой ее конструктивных элементов. Верховые проверки воздушных линий электропередачи с выемкой проводов и тросов из зажимов с детальной проверкой подвесной и натяжной арматуры.
</t>
  </si>
  <si>
    <t>Служба линий Район элекирических сетей №1/Участок эксплуатации электрических сетей 35 - 220 кВ/Бригада по эксплуатации и ремонту воздушных линий электропередачи 35-220 кВ(153)</t>
  </si>
  <si>
    <t>Служба линий Район элекирических сетей №1/Участок по капитальному ремонту воздушных линий электропередачи/Бригада по капитальному ремонту воздушных линий электропередачи</t>
  </si>
  <si>
    <t>145</t>
  </si>
  <si>
    <t>157</t>
  </si>
  <si>
    <t>186</t>
  </si>
  <si>
    <t>191</t>
  </si>
  <si>
    <t>309</t>
  </si>
  <si>
    <t>315</t>
  </si>
  <si>
    <t>Служба электрических подстанций
Район подстанций "Системный" Участок по ремонту оборудования подстанций Бригада по ремонту подстанций (166)</t>
  </si>
  <si>
    <t>280</t>
  </si>
  <si>
    <t>среднее профессиональное образование электротехнического профиля, стаж работы в электроустановках не менее 1 года, квалификационное свидетельство о прохождении обучения по данной профессии и присвоении разряда, прошедшие предварительный медицинский осмотр и признанные годными к выполнению данной работы</t>
  </si>
  <si>
    <t>Оперативное и техническое обслуживание оборудования подстанций. Режимные оперативные подключения. Оперативные переключения при ликвидации аварий. Осмотр оборудования. Подготовка рабочих мест.</t>
  </si>
  <si>
    <t>Служба электрических подстанций                     Район подстанций "Северный" Участок по эксплуатации и оперативному обслуживанию  подстанций</t>
  </si>
  <si>
    <t>266,267</t>
  </si>
  <si>
    <t xml:space="preserve">Служба электрических подстанций                     Район подстанций "Южный" </t>
  </si>
  <si>
    <t>Служба линий Район элекирических сетей №2/Участок по эксплуатации и ремонту кабельных линий Бригада по эксплуатации и ремонту кабельных линий (154)</t>
  </si>
  <si>
    <t>236, 237</t>
  </si>
  <si>
    <t xml:space="preserve">Выполнять эскиз отдельных деталей с соблюдением пропорции в глазомерном масштабе и нанесением основных размеров; Производить разметку и разделку кабеля в закрытых помещениях, в земле, в колодцах и тоннелях с применением пневматического, гидравлического, механического, электрифицированного инструмента;  уметь читать простые электрические схемы, однолинейные схемы, схемы участков прокладки кабельных линий.
• Конструкцию и устройство 
</t>
  </si>
  <si>
    <t>192</t>
  </si>
  <si>
    <t>проверка качества и соответствия размеров, изготовленных деталей, согласно чертежей; Ручная дуговая и газовая сварка сложных и ответственных аппаратов, деталей, узлов, конструкций и трубопроводов из различных сталей, чугуна, цветных металлов и сплавов, предназначенных для работы под динамическими и вибрационными нагрузками и под давлением; Прямолинейная кислородная и горизонтальная резка особо сложных деталей из различных сталей, цветных металлов и сплавов по разметке вручную с разделкой кромок под сварку, в том числе с применением специальных флюсов из различных сталей и сплавов;</t>
  </si>
  <si>
    <t>Производственно-диспетчерская служба</t>
  </si>
  <si>
    <t>Диспетчер</t>
  </si>
  <si>
    <t>14,15</t>
  </si>
  <si>
    <t xml:space="preserve">среднее образование,  схемы электроснабжения обслуживаемой зоны; особенности конструкции и принцин работы оборудования и аппаратуры распределительных устройств напряжением до 330кВ ; конструктивное устройство вводов и их деталей напряжением до 330кВ ; конструктивное устройство силовых </t>
  </si>
  <si>
    <t>Обслуживание электрооборудования подстанций. Обеспечение установленного режима по напряжению, нагрузке, температуре и др. параметрам, режимные оперативные переключения. Осмотр оборудования подстанций.</t>
  </si>
  <si>
    <t>Электромонтер по ремонту и монтажу кабельных линий, постоянно занятый на работе по спайке освинцованных кабелей</t>
  </si>
  <si>
    <t xml:space="preserve">ремонт и техническое обслуживание оборудования напряжением 6-110кВ ТП, РП и ГПП, Блокировка оборудования, при подготовке рабочих мест к выполнению ремонтных работ </t>
  </si>
  <si>
    <t>образование среднее профессиональное (электротехническое), должен иметь св-во по профессии эл.слесарь по ремонту оборудования распределительных устройств 5 разряда ; квалификационную группу по электробезопасности не ниже IV; уд.стропальщика; уд.на право управления ГПМ, упр.с пола; уд. на право обслуживания подъёмников (вышек) в качестве рабочего люльки; уд. на право ремонта электрического оборудования ГПКиМ, допуск к работе на высоте 2 (вторая) группа безопасности</t>
  </si>
  <si>
    <t>Район котельных, котельная №7</t>
  </si>
  <si>
    <t>образование среднее общее, должен иметь св-во оператора котельной 5 разряда,  допуск к обслуживанию паровых и водогрейных котлов, допуск к  обслуживанию газоиспользующего оборудования, допуск к оборудованию, работающему под избыточным давлением, удостоверение на II группу по электробезопасности с записью о проверки знаний</t>
  </si>
  <si>
    <t xml:space="preserve">обслуживание паровых и водогрейных котлов, основного и вспомогательного оборудования котельной </t>
  </si>
  <si>
    <t>142, 144</t>
  </si>
  <si>
    <t xml:space="preserve">2.1 Требования к образованию и обучению:
 Среднее общее образование.
 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для работников энергетических организаций.
</t>
  </si>
  <si>
    <t xml:space="preserve">3.1. Машинист-обходчик ПК должен выходить на работу по утвержденному графику; подмена, предоставление отгулов дается только с разрешения начальника пиковой котельной (с записью в журнале подмен и отгулов).
3.2. Рабочим местом машиниста-обходчика по котельному оборудованию ПК является вся зона обслуживаемого им оборудования.
3.3. В зону обслуживания машиниста-обходчика по котельному оборудованию пиковой котельной ТЭЦ-1 входит оборудование:
3.3.1. котлы ПТВМ-180   № 1-6, питательные трубопроводы, паропроводы, трубопроводы дизельного топлива, газопроводы котлов  № 1-6, воздуховоды и дутьевые вентиляторы котлов № 1-6;
3.3.2. внутрицеховой газопровод от ГП-2 до ГП-4 (р. А, оси 3-20), цеховые трубопроводы сжатого воздуха, технической и пожарохозяйственной воды;
3.3.3. трубопроводы кислорода и природного газа на посты газорезки;
3.3.4. 6 сетевых насосов 1-го подъема тип 32Д19; 14 насосов 2-го подъема тип СЭ 2500-180, дренажные насосы № 1,2 приямка дренажных вод, подкачивающий (аварийный) насос ПХВ;
3.3.5. вспомогательное оборудование пиковой котельной, в том числе трубопроводы сетевой воды с установленной на них арматурой, дренажные и трубопроводы охлаждающей воды, приборы защиты и автоматики, тепловентиляционные установки котельного и насосного отделений.
3.4. Основными функциями и обязанностями машиниста-обходчика ПК являются:
3.4.1   обслуживание, контроль, выявление и устранение неисправности путем обхода и осмотра основного и вспомогательного оборудования;
3.4.2   участие в ведении режима работы котлоагрегатов;
3.4.3   пуск, останов, опробование, гидравлические испытания обслуживаемого оборудования;
3.4.4   производить блокирование оборудования, при подготовке рабочих мест к выполнению ремонтных работ на оборудовании в соответствии с требованиями Положения «Изоляция источников энергии в АО «НТЭК», Рекомендаций по внедрению Положения «Изоляция источников энергии в АО «НТЭК»;
3.4.5 соблюдать требования ОРД, выпущенных в соответствии с требованиями Положения и Рекомендаций.
3.4.6 участие в ликвидации аварийных ситуаций.
</t>
  </si>
  <si>
    <t>178</t>
  </si>
  <si>
    <t>21</t>
  </si>
  <si>
    <t>Инженер-конструктор 1 категории</t>
  </si>
  <si>
    <t>56</t>
  </si>
  <si>
    <t xml:space="preserve">5.1 На должность инженера-конструктора I категории ПТО ТЭЦ-1 назначаются лица с высшим техническим образованием cо стажем работы на станции не менее 3 лет.
5.2 Инженер-конструктор I категории должен знать: принципы работы, монтажа и эксплуатации основного и вспомогательного оборудования электростанции, действующие инструкции, руководящие указания, нормали, стандарты, Правила техники безопасности и охраны труда, Правила Ростехнадзора России, и настоящую должностную инструкцию, правила эксплуатации средств вычислительной техники, соблюдать инструкции по пользованию программных средств и продуктов, уметь работать на персональном компьютере, знать пакет программ Microsoft Office (Word, Excel, AutoCAD версии не ниже 2013 года), уметь пользоваться программами электронной почты, пользоваться корпоративной автоматизированной системой управления документами Группы компаний «НОРИЛЬСКИЙ НИКЕЛЬ» (КАСУД).
5.3 Инженер – конструктор I категории должен пройти проверку на знание:
 требований промышленной безопасности опасных производственных объектов;
 требованиям охраны труда.
5.4 Инженер-конструктор I категории ПТО должен быть дисциплинированным, способным к техническому мышлению, к критическому анализу принимаемых решений.
5.5 Инженер-конструктор I категории ПТО должен уметь рационально организовать выполнение порученной работы.
</t>
  </si>
  <si>
    <t xml:space="preserve">На инженера-конструктора I категории производственно-технического отдела ТЭЦ-1 возлагаются следующие обязанности:
2.1 Осуществлять разработку проектно-конструкторской документации (ПКД) с учетом требований правил, норм, стандартов безопасности труда.
2.2 Составлять технические проекты реконструкции и ремонта механо-технологического и теплосилового оборудования с последующей разработкой рабочих чертежей.
2.3 Разрабатывать чертежи установки вновь вводимого основного и вспомогательного оборудования и выполнять общекомпоновочные чертежи отдельных агрегатов.
2.4 Разрабатывать эскизные, технические и рабочие чертежи на ремонт и восстановление особо сложных узлов и деталей.
2.5 Оказывать технические консультации и выдавать решения и рекомендации при производстве ремонтных работ, реконструкции действующего оборудования.
2.6 Сопровождать в случае необходимости конструкторские разработки соответствующими расчетами.
2.7 Осуществлять проверку и контроль правильности выполнения и оформления технической документации выполненной инженером-конструктором II категории.
2.8 Изучать и анализировать поступающую конструкторскую документацию в целях ее использования при реконструкции и ремонтных работах на оборудовании.
2.9 Согласовывать разрабатываемые проекты с подразделениями ТЭЦ-1-заказчиками ПКД, обосновывая принимаемые в проектах технические решения.
2.10 Обеспечивать выполнение работ в соответствии с графиком капитальных и текущих ремонтов оборудования, зданий и сооружений.
2.11 Выдавать отзывы и заключения на рационализаторские предложения и изобретения, касающиеся реконструкции отдельных элементов оборудования.
2.12 Организовывать работу и контролировать выполнение производственных заданий инженером-конструктором II категории.
2.13 Осуществлять авторский надзор за внедрением мероприятий по промышленной безопасности и охране труда и других конструкторских решений, предусмотренных проектно-конструкторской документацией.
2.14 Участие в технических совещаниях по вопросам, входящим в компетенцию инженера-конструктора I категории.
2.15 Осуществлять регистрацию всей поступившей на хранение технической документации.
2.16 Своевременное и качественное исполнение распоряжений и поручений начальника ПТО и главного инженера ТЭЦ-1.
</t>
  </si>
  <si>
    <t>01.02.2020
21.06.2021</t>
  </si>
  <si>
    <t>Высшее профильное образование, стаж работы не меннн 3-х лет</t>
  </si>
  <si>
    <t>02.01.2020
22.12.2020</t>
  </si>
  <si>
    <t>могут работать лица, не моложе 18 лет, имеющие среднее образование, прошедшие медицинское освидетельствование и не имеющие медицинских противопоказаний, прошедшие обучение в объеме утвержденной программы подготовки рабочей профессии контролёр энергонадзора и успешно сдавшие экзамен в квалификационной комиссии.</t>
  </si>
  <si>
    <t>На должность специалиста 2 категории назначают лицо имеющее высшее (юридическое, экономическое, теплотехническое, электротехническое) образование и стаж работы по специальности не менее трёх лет.</t>
  </si>
  <si>
    <t xml:space="preserve">2.1 Консультирование контрагентов в части предоставления полного пакета документов для заключения договоров.
2.2 Проверка полноты и соответствия действующему законодательству документов, представленных контрагентом для заключения договоров, с последующим оформлением паспорта контрагента.
2.3 Составление проектов договоров энергоснабжения, теплоснабжения и поставки горячей воды, холодного водоснабжения, водоотведения и купли – продажи жидкой углекислоты с последующим оформлением договоров, их регистрацией и доведением (доставкой их) до контрагента.
</t>
  </si>
  <si>
    <t>5.1 На должность инженера 1 категории НРУ Предприятия «Энергосбыт» назначается лицо, имеющее высшее (техническое) образование энергетического (теплотехнического) профиля без предъявления требований к стажу работы или среднее профессиональное (энергетическое, теплотехническое) образование и стаж работы в должности техника по эксплуатации энергетического оборудования I категории не менее 3 лет или на других должностях, замещаемых специалистами со средним профессиональным (энергетическим, теплотехническим) образованием, соответствующим профилю деятельности Норильского районного участка, не менее 5 лет.</t>
  </si>
  <si>
    <t xml:space="preserve">На инженера 1 категории НРУ Предприятия «Энергосбыт» возлагаются следующие должностные обязанности:
2.1 Проверка контрагентов АО «НТЭК» с выходом на объекты, территориально расположенные в районе Центральный г. Норильска на предмет соблюдения предусмотренных договорами объемов и режимов потребления тепловой энергии и теплоносителя, электрической энергии, холодной воды и водоотведения, с составлением актов установленного образца. 
2.2 Ведение учета (реестра) контрагентов АО «НТЭК» с занесением результатов обследований.
2.3 Проверка работы (учета) и снятие контрольных показаний узлов учета тепловой энергии и теплоносителя, электрической энергии, холодной воды и водоотведения контрагентов, допущенных к коммерческому учету.
2.4 Проведение проверок потребителей на предмет выявления фактов безучетного и бездоговорного потребления энергетических ресурсов (электрическая энергия; тепловая энергия и теплоноситель; холодное водоснабжение; водоотведение), с оформлением результатов проверок актами установленного образца.
2.5 Проведение проверок фактически установленного на объектах контрагентов тепло-, водо- и энергопотребляющего оборудования на соответствие технической документации, представленной к заключению договоров.
2.6 Регистрация оформленных актов проверок контрагентов АО «НТЭК» и передача начальнику НРУ Предприятия «Энергосбыт» в день оформления.
2.7 Подготовка полного пакета документов по фактам выявления безучетного (бездоговорного) потребления энергетических ресурсов.
2.8 Участие в комиссионных обследованиях объектов контрагентов АО «НТЭК».
2.9 Ведение учета технической документации на сети инженерно-технического обеспечения контрагентов объекты которых расположены в районе Центральный г. Норильска.
2.10 Ведение деловой переписки по вопросам, входящим в компетенцию НРУ, и по поручению руководства НРУ Предприятия «Энергосбыт».
2.11 Надзор за исполнением решений руководства Предприятия «Энергосбыт» при постановке документов на особый контроль.
2.12 Немедленное информирование непосредственного или вышестоящего руководителя о каждом несчастном случае на производстве (в т.ч. микротравме), произошедшим с ним, либо участником или очевидцем которого он был, а также о произошедшем с ним несчастном случае в быту.
2.13 Обеспечение формирования, ведения, учета и предоставления в установленные сроки и надлежащего качества документации в рамках закрепленных полномочий и ответственности в соответствии с требованиями законодательства Российской Федерации, отраслевыми нормативными актами, локальными нормативными документами АО «НТЭК».
2.14 Выполнение всех указаний, приказов, распоряжений руководства, не противоречащих действующему законодательству РФ.
</t>
  </si>
  <si>
    <t>Изолировщик на термоизоляции</t>
  </si>
  <si>
    <t>п. 1.45.3; 1.50; 5.1</t>
  </si>
  <si>
    <t xml:space="preserve">Лицо, имеющее среднее общее образование, прошедшее профессиональное обучение по программам профессиональной подготовки по профессиям рабочих или имеющее среднее профессиональное образование по программам подготовки квалифицированных рабочих с опытом работы не менее года по выполнению изоляционных работ при наличии профессионального обучения. При наличии среднего профессионального образования требования к опыту работы не предъявляются. </t>
  </si>
  <si>
    <t>Изучение чертежей, эскизов и технологической документации на выполняемые гидроизоляционные работы; Подготовка инструмента, инвентаря и приспособлений для выполнения гидроизоляционных работ; Подготовка бензино-битумного раствора для выполнения гидроизоляционных работ; Пропитка изоляционных материалов битумом или бензино-битумным раствором; Обезжиривание теплоизоляционных поверхностей перед нанесением гидроизоляции.</t>
  </si>
  <si>
    <t xml:space="preserve"> п. 6.2.; 26.</t>
  </si>
  <si>
    <t>из числа лиц, не моложе 18 лет, освоивших программы профессиональной подготовки, переподготовки по профессиям рабочих или образовательные программы подготовки уборщика и имеющих соответствующее удостоверение.</t>
  </si>
  <si>
    <t>Уборка служебных помещений, административных зданий и производственных помещений, коридоров, лестниц, санузлов, общественных туалетов, уборку мусора; Удаление пыли, подметание и мытьё вручную полов, лестничных клеток, окон, стен, потолков; Уборка и дезинфицирование мужских и женских раздевалок, складов и мастерских помещений УХГЭС; Очистка и санитарная обработка урн для мусора; Уборка и дезинфицирование туалетов, душевых, гардеробных и других мест общего пользования.</t>
  </si>
  <si>
    <t xml:space="preserve">Мастер </t>
  </si>
  <si>
    <t>среднее профессиональное образование по программам подготовки квалифицированных рабочих (служащих). Дополнительное профессиональное образование по программам повышения квалификации в области организации и проведения ремонта и обслуживания ТиГМО ГЭС или высшее образование – бакалавриат; при наличии среднего профессионального образования – не менее двух лет в организациях электроэнергетики или отраслях, связанных с профилем работы участка по ремонту ТиГМО; при наличии высшего профессионального образования – опыт работы не требуется.</t>
  </si>
  <si>
    <t>контроль сроков, качества и объёмов производства; контроль соблюдения технологической последовательности при проведении ремонтных работ, оперативное выявление и устранение причин их нарушения; проверка обеспеченности рабочих мест материалами, инструментом, приспособлениями, технической документацией и контроль их содержания в исправном состоянии; контроль наличия и правильности эксплуатации средств механизации, специального оборудования и приспособлений, применяемых при ремонте, своевременности их доставки на ремонтируемые объекты и перемещение между объектами; Обеспечение безопасности работников при эксплуатации зданий, сооружений, оборудования, осуществлении технологических процессов, а также применяемых в производстве инструментов, сырья и материалов. Контроль соблюдения режима труда и отдыха работниками в соответствии локальными актами АО «НТЭК» и УХ ГЭС. Принятие мер по предотвращению аварийных ситуаций, сохранению жизни и здоровья работников при возникновении таких ситуаций, в том числе по оказанию пострадавшим первой помощи.</t>
  </si>
  <si>
    <t>Среднее профессиональное образование. Должен знать: правила, методы, порядок и сроки производства несложных испытаний и измерений в электрических сетях и в цехах электростанций оборудования напряжением до 220 кВ и нормы его отбраковки; схемы первичных соединений и расположение оборудования в распределительных устройствах подстанции и в цехах электростанций; основные технические характеристики и устройство эксплуатируемого электрического оборудования; способы и сроки испытаний защитных средств и приспособлений; правила оперативного обслуживания электроустановок.</t>
  </si>
  <si>
    <t xml:space="preserve">Выполнение на электростанциях и в электрических сетях  испытаний и измерений параметров электрооборудования напряжением до 220 кВ, испытание повышенным приложенным напряжением защитных средств и приспособлений;
техническое обслуживание и ремонт аппаратуры, применяемой при испытаниях и измерениях
</t>
  </si>
  <si>
    <t>имеющее высшее техническое образование, имеющее достаточные теоретические знания в области капитального строительства объектов электроэнергетики (оборудование электростанций и сетей (электрических и тепловых) зданий и сооружений), и практический стаж работы в данной отрасли не менее трёх лет.</t>
  </si>
  <si>
    <t>538, 543</t>
  </si>
  <si>
    <t xml:space="preserve">высшее образование по профилю экономики в энергетике или строительстве и стаж работы в области КС не менее 3 лет, высокий уровень технических знаний, а также организаторские навыки. </t>
  </si>
  <si>
    <t xml:space="preserve">высшее образование (техническое, экономическое) и стаж работы в области КС не менее 3 лет, высокий уровень технических знаний, а также организаторские навыки. </t>
  </si>
  <si>
    <t xml:space="preserve">Проверка и согласование сметной документации на предмет правильности определения сметной стоимости строительства на стадии прединвестиционной оценки проекта, проектной документации, рабочей документации.
Проверка правильности применения каталогов, единичных расценок, прейскурантов цен.
</t>
  </si>
  <si>
    <t xml:space="preserve">высшее образование по профилю энергетики или строительства и стаж работы в капитальном строительстве в должности инженера не менее 3 лет. </t>
  </si>
  <si>
    <t>Ведущий специалист Отдела корпоративной защиты</t>
  </si>
  <si>
    <t xml:space="preserve">753 </t>
  </si>
  <si>
    <t>Ведущий специалист специалист отдела оперативного контроля</t>
  </si>
  <si>
    <t>Отдел имущества</t>
  </si>
  <si>
    <t>На должность инженера 1 категории ОЭРРЗиПА назначается лицо, имеющее высшее (бакалавриат, специалитет) образование с квалификацией инженер-электрик.</t>
  </si>
  <si>
    <r>
      <t xml:space="preserve">Выполнение расчетов (с использованием специализированных программных комплексов), обеспечивающих управление режимом работы силового оборудования электростанций и сетей, </t>
    </r>
    <r>
      <rPr>
        <sz val="12"/>
        <rFont val="Tahoma"/>
        <family val="2"/>
        <charset val="204"/>
      </rPr>
      <t>находящихся в оперативном управлении или ведении старшего диспетчера ОДС АО «НТЭК»</t>
    </r>
  </si>
  <si>
    <t>Управление охраны труда и промышленной безопасности структурных подразделений</t>
  </si>
  <si>
    <t>Специалист по промышленной безопасности 1 категории ТЭЦ-1</t>
  </si>
  <si>
    <t>На должность специалиста1 категории по охране труда Отдела назначается лицо, имеющее высшее образование по направлению подготовки «Техносферная безопасность»</t>
  </si>
  <si>
    <t>Организация, контроль и методическое руководство работой в области медико-санитарного обеспечения и проведения медицинских осмотров.</t>
  </si>
  <si>
    <t>На должность начальника Отдела назначается лицо, имеющее высшее образование по направлению подготовки «Техносферная безопасность» или соответствующим ему направлениям подготовки (специальностям) по обеспечению безопасности производственной деятельности, либо высшее (электротехническое или теплотехническое) образование и дополнительное профессиональное образование (профессиональная переподготовка) в области охраны труда и стаж работы на энергетических предприятиях не менее пяти лет.</t>
  </si>
  <si>
    <t>993-994</t>
  </si>
  <si>
    <t>Специалист 1 категории Отдел охраны труда и промышленной безопасности ТЭЦ-3</t>
  </si>
  <si>
    <t>Специалист по промышленной безопасности 1 категории ТЭЦ-3</t>
  </si>
  <si>
    <t>987, 988</t>
  </si>
  <si>
    <t>Ведущий специалист отдела охраны труда и промышленной безопасности УВВС</t>
  </si>
  <si>
    <t>Начальник отдела охраны труда Отдел охраны труда и промышленной безопасности УХГЭС</t>
  </si>
  <si>
    <t>Специалист 1 категории Отдел охраны труда и промышленной безопасности УХГЭС</t>
  </si>
  <si>
    <t>Специалист по промышленной безопасности 1 категории УХГЭС</t>
  </si>
  <si>
    <t>Ведущий специалист Отдела охраны труда и промышленной безопасности УХГЭС</t>
  </si>
  <si>
    <t>Специалист по промышленной безопасности 1 категории КГЭС</t>
  </si>
  <si>
    <t>Ведущий специалист Отдела охраны труда и промышленной безопасности КГЭС</t>
  </si>
  <si>
    <t>Начальник  отдела    Сметный отдел</t>
  </si>
  <si>
    <t>Начальник отдела Отдел ремонтов ТЭЦ -3</t>
  </si>
  <si>
    <t>51</t>
  </si>
  <si>
    <t>01.10.2021
22.10.2021
27.01.2022</t>
  </si>
  <si>
    <t>124</t>
  </si>
  <si>
    <t>Машинист компрессорных установок</t>
  </si>
  <si>
    <t>Среднее общее образование
Обучение по программе профессиональной подготовки по профессии</t>
  </si>
  <si>
    <t>Среднее профессиональное образование
Обучение по программе профессиональной подготовки по профессии</t>
  </si>
  <si>
    <t>п. 4.4; п. 12</t>
  </si>
  <si>
    <t xml:space="preserve"> - обслуживание стационарных компрессоров и турбокомпрессоров давлением до 1 МПа (до 10 кгс/см2), с подачей свыше 100 до 500 м3/мин или давлением свыше 1 МПа (свыше 10 кгс/см2) и подачей свыше 5 до 100м3/мин каждый при работе на неопасных газах с приводом от различных двигателей;
- обслуживание стационарных компрессоров и турбокомпрессоров, работающих на опасных газах, давлением до 1 МПа (до 10 кгс/см2), с подачей свыше 5 до 100 м3/мин или давлением свыше 1 Мпа (свыше 10 кгс/см2) и подачей до 5 м3/мин каждый;
- установление и поддержание наивыгоднейшего режима работы компрессоров;
- наблюдение за исправностью двигателей, компрессоров, приборов, вспомогательных механизмов и другого оборудования;
- участие в осмотре и ремонте оборудования компрессорных установок в пределах квалификации слесаря 3-го разряда;
- наблюдение за ходом технологического процесса по контрольно-измерительным приборам, расположенным на щитах КИП, на компрессорах и вспомогательном оборудовании;
- ведение контроля и регулирования температурного режима, давления и расхода газа, поступающего на компрессоры;
- наблюдение за работой узлов компрессоров, электродвигателей, подшипников, лубрикаторных станций, маслопроводов, трубопроводов с запорной арматурой, предохранительных клапанов, обратных клапанов, КИП, а также за работой вспомогательного оборудования;
- производство пуска и остановки обслуживаемого оборудования, а также его техническое обслуживание (чистка, смазка, протирка, продувка, долив и замена масла, уборка зоны обслуживания рабочего места);
- осуществление оперативной связи с другими исполнителями;
- поддержание требуемых параметров работы компрессоров и переключение отдельных агрегатов;
- ведение отчетно-технической документации о работе обслуживаемых компрессоров, машин и механизмов.
</t>
  </si>
  <si>
    <t xml:space="preserve">среднее общее образование; 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для работников энергетических организаций.
</t>
  </si>
  <si>
    <t xml:space="preserve">устройство и технические характеристики паровых котлов и вспомогательного котельного оборудования;
- технологический процесс работы котельных агрегатов и тепловые схемы;  назначение и принцип работы автоматических регуляторов, тепловых защит, блокировок, сигнализации и средств измерений;
- нормы качества пара, питательной воды;  характеристики сжигаемого топлива;  свойства химических реагентов, вводимых в пароводяной тракт агрегата и их дозировку;  режимы нагрузки котлоагрегатов;  технико-экономические показатели работы котлоагрегатов;  основы теплотехники, электротехники, механики и водоподготовки;  причины возникновения аварийных ситуаций, способы их предупреждения и устранения.
</t>
  </si>
  <si>
    <t xml:space="preserve">среднее общее образование; 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для работников энергетических организаций
</t>
  </si>
  <si>
    <t xml:space="preserve">устройство и технические характеристики турбины, турбогенератора и вспомогательного турбинного оборудования;  тепловые схемы, технологический процесс работы установки;  назначение и принцип работы автоматических регуляторов, тепловых защит, блокировок, сигнализации и средств измерений; 
- нормы качества пара, конденсата, турбинного масла, огнестойкой жидкости, свойства химических реагентов, вводимых в пароводяной тракт агрегата; режимы нагрузки турбоустановки;   технико-экономические показатели работы турбинного оборудования;  основы теплотехники; 
- элементарные основы электротехники, механики и водоподготовки.
</t>
  </si>
  <si>
    <t xml:space="preserve"> 320</t>
  </si>
  <si>
    <t>пригодное по медицинским показаниям, имеющее среднее общее образование и про-фессиональную подготовку, прошедшее проверку знаний в комиссии предприятия по ПОТЭЭ, ПТЭ, ПУЭ, ППР РФ в объеме, определенном настоящей инструкцией и имею-щее свидетельство о присвоении квалификации при стаже работы в электрическом цехе ТЭЦ-2 не менее одного года.</t>
  </si>
  <si>
    <t xml:space="preserve">Электрослесарь по ремонту электрических машин 4 разряда обязан выполнять следующие виды работ:
• текущие и капитальные ремонты по типовой номенклатуре турбогенераторов и их возбудителей;
• выполнение точных и сложных ремонтно-сборочных работ;
• слесарная обработка деталей по 7-10 квалитетам (2-3 классам точности) с под-гонкой и доводкой;
• ремонт оборудования присоединения генераторов;
• определение неисправностей  и дефектов оборудования и аппаратуры, спосо-бы их устранения;
• определение сортамента и качества материалов, применяемых при ремонте электрических машин;
• составление чертежей и эскизов;
• подбор необходимой такелажной оснастки для подъема и перемещения грузов и деталей оборудования, работы с помощью грузоподъемных машин и механизмов, специальных приспособлений;
• ремонт с частичной заменой элементов оборудования, регулировка и наладка электрооборудования открытых и закрытых распределительных устройств напряжени-ем до 35 кВ;
• техническое обслуживание силовых трансформаторов общего назначения с устройством ПБВ напряжением 35 кВ всех мощностей и мощностью до 40000 кВА напряжением 110 кВ с применением электрического, пневматического и мерительного инструмента соответствующего такелажа;
• ремонт и техническое обслуживание вводов и внутренней изоляции выключа-телей;
• ремонт подвижных и неподвижных контактов и дугогасительных устройств, проверка состояния и устранение дефектов приводов выключателей, ремонт крышек, баков, выхлопных устройств, воздухосборников и предохранительных клапанов;
• проверка и отбраковка изоляторов, разъединителей.
</t>
  </si>
  <si>
    <t xml:space="preserve">Район водоснабжения Участок водоснабжения и очистные сооружения площадки Оганер </t>
  </si>
  <si>
    <t>Машинистом насосных установок 3 разряда могут работать лица не моложе 18 лет, имеющие среднее профессиональное или среднее общее образование, прошедшие медицинскую комиссию и не имеющие противопоказаний по состоянию здоровья, прошедшие обучение и сдавшие экзамены по правилам технической эксплуатации, правилам промышленной безопасности, правилам противопожарной безопасности, электробезопасности, знания рабочей и производственной инструкции</t>
  </si>
  <si>
    <t xml:space="preserve">Обслуживание насосных установок, оборудованных насосами различных систем с суммарной подачей свыше 1000 до 3000 м3/ч воды.  Обслуживание дренажных насосов.  Пуск и остановка двигателей и насосов. Поддерживание заданного давления воды, контроль бесперебойной работы насосов, двигателей и арматуры обслуживаемого участка трубопроводов.  Выявление и устранение недостатков в работе оборудования установок.   Ведение технического учета и отчетности о работе установок.  Выполнение текущего ремонта насосного оборудования. Информирование диспетчера два раза в смену о параметрах работы насосной станции и вспомогательного  оборудования.
  Ведение ежечасного контроля параметров работы оборудования, о всех изменениях в режиме работы, а также при нарушении и выходе из строя оборудования немедленно докладывать диспетчеру, мастеру,  гл. инженеру района, начальнику района.  Принятие оперативных мер по устранению неисправностей. Ведение записей в оперативном журнале,  в журнале ремонта оборудования.  Набивка сальников на насосах. Наведение порядка на насосной станции.  Покраска оборудования
</t>
  </si>
  <si>
    <t>269</t>
  </si>
  <si>
    <t xml:space="preserve">П. 4.4; 5.1; 6.1; 24
</t>
  </si>
  <si>
    <t>Слесарем по обслуживанию тепловых сетей V группы квалификации могут работать лица не моложе 18 лет, имеющие среднее профессиональное образование и стаж работы по профилю не менее 1 года, прошедшие медицинское освидетельствование и не имеющие противопоказаний по состоянию здоровья, имеющие свидетельство по профессии слесаря по обслуживанию тепловых сетей, прошедшие стажировку,  проверку знаний по правилам производственно-технической эксплуатации, правилам техники безопасности, правилам противопожарной безопасности, рабочей инструкции и инструкций по охране труда, прошедшие дублирование, аттестованные на I группу по электробезопасности</t>
  </si>
  <si>
    <t xml:space="preserve">Обслуживание оборудования тепловых сетей диаметром до 1100 мм.
 При эксплуатации систем тепловых сетей обеспечить надежность теплоснабжения потребителей.  Согласно утвержденного графика осуществлять обход трубопроводов и тепловых пунктов с целью выявления дефектов, предохранения трубопроводов от затопления поверхностными или грунтовыми водами, предотвращения провалов грунта. Результаты осмотра заносить в журнал дефектов тепловых сетей.  Проведение осмотра, обхода тепловых сетей, тепловых камер и строительных конструкций.
  Проведение осмотров оборудования в камерах или тепловых пунктов. Заполнение документации по результатам обхода: сведения о дефектах, которые не представляют опасности с точки зрения надежности эксплуатации тепловой сети, но которые нельзя устранить без отключения трубопроводов, заносить в журнал обхода и осмотра тепловых сетей, а для ликвидации этих дефектов при ближайшем отключении трубопроводов или при ремонте – в журнал текущих ремонтов Проверка состояния попутных дренажей и колодцев.   Проверка состояния дренажных устройств систем теплоснабжения, откачка воды из камер и колодцев.
  Проверка наличия теплоизоляционного покрытия на участках теплотрасс.  Проведение температурных и гидравлических испытаний трубопроводов и оборудования тепловых сетей в рамках своей компетенции.  Контролировать режимы работы тепловых сетей.  Производить прокрутку запорной арматуры.  Осваивать новые устройства (по мере их внедрения).  Определять неисправности, устранять дефекты на теплотехническом оборудовании и системах теплоснабжения
</t>
  </si>
  <si>
    <t xml:space="preserve"> Слесарем по обслуживанию тепловых сетей IV группы квалификации могут работать лица не моложе 18 лет, имеющие среднее профессиональное образование и стаж работы по профилю не менее 1 года, прошедшие медицинское освидетельствование и не имеющие противопоказаний по состоянию здоровья, имеющие свидетельство по профессии слесаря по обслуживанию тепловых сетей, прошедшие стажировку,  проверку знаний по правилам производственно-технической эксплуатации, правилам техники безопасности, правилам противопожарной безопасности, рабочей инструкции и инструкций по охране труда, прошедшие дублирование, аттестованные на I группу по электробезопасности</t>
  </si>
  <si>
    <t xml:space="preserve">  Обслуживание оборудования тепловых сетей и трубопроводов диаметром до 500 мм.   При эксплуатации систем тепловых сетей обеспечить надежность теплоснабжения потребителей.   Согласно утвержденного графика осуществлять обход трубопроводов и тепловых пунктов с целью выявления дефектов, предохранения трубопроводов от затопления поверхностными или грунтовыми водами, предотвращения провалов грунта. Результаты осмотра заносить в журнал дефектов тепловых сетей.  Проведение осмотра, обхода трубопроводов, тепловых камер и строительных конструкций.  Проведение осмотров оборудования в камерах или тепловых пунктов.  Заполнение документации по результатам обхода: сведения о дефектах, которые не представляют опасности с точки зрения надежности эксплуатации тепловой сети, но которые нельзя устранить без отключения трубопроводов, заносить в журнал обхода и осмотра тепловых сетей, а для ликвидации этих дефектов при ближайшем отключении трубопроводов или при ремонте – в журнал текущих ремонтов.  Проверка состояния попутных дренажей и колодцев.  Проверка состояния дренажных устройств систем теплоснабжения, откачка воды из камер и колодцев.  Проверка наличия теплоизоляционного покрытия на участках трубопроводах.  Проведение температурных и гидравлических испытаний трубопроводов и оборудования сетей в рамках своей компетенции.  Контролировать режимы работы сетей.  Производить прокрутку запорной арматуры.  Осваивать новые устройства (по мере их внедрения).  Определять неисправности, устранять дефекты на энергетическом оборудовании и системах тепло, водоснабжения.  Выполнение оперативных переключений на магистральных трубопроводах
</t>
  </si>
  <si>
    <t>Слесарем по обслуживанию тепловых сетей могут работать лица не моложе 18 лет, имеющие среднее профессиональное образование и стаж работы по профилю не менее 1 года, прошедшие медицинское освидетельствование и не имеющие противопоказаний по состоянию здоровья, имеющие свидетельство по профессии слесаря по обслуживанию тепловых сетей, прошедшие стажировку,  проверку знаний правил устройства и безопасной эксплуатации электрогазосварочного оборудования, по правилам производственно-технической эксплуатации, правилам промышленной безопасности, правилам противопожарной безопасности, рабочей инструкции и инструкций по охране труда, прошедшие дублирование, аттестованные на I группу по электробезопасности</t>
  </si>
  <si>
    <t xml:space="preserve">Обслуживание оборудования тепловых сетей, насосных станций  Объезд насосных станций  Обход трасс трубопроводов    Обслуживание и текущий ремонт запорной и регулирующей арматуры с ручным и электроприводом, спускных и воздушных кранов, опор, металлоконструкций, сальниковых компенсаторов, насосных агрегатов насосно-подкачивающих станций, а также сооружений тепловых сетей
Демонтаж и монтаж насосов артезианских скважин
Замена запорной арматуры и фасонных частей
Пуск, остановка и переключение тепловых сетей, водоводов
Планово-предупредительный и капитальный ремонты трубопроводов  Гидравлические испытания и гидравлическую промывку трубопроводов   Рихтовка трубопровода
</t>
  </si>
  <si>
    <t>Участок подготовки и комплектации производства</t>
  </si>
  <si>
    <t xml:space="preserve">215 </t>
  </si>
  <si>
    <t>п. 5.1.; 6.1</t>
  </si>
  <si>
    <t>Грузчиком может работать лицо не моложе 18 лет, имеющее среднее образование, прошедшее медицинскую комиссию и не имеющее противопоказаний по состоянию здоровья, сдавшее экзамены на знание правил промышленной безопасности, пожарной безопасности, рабочей и производственной инструкций</t>
  </si>
  <si>
    <t xml:space="preserve">Погрузка, выгрузка, перемещение вручную или на тележках, с помощью электрической тали или автомобильного крана, штабелирование грузов, сыпучих пылевидных материалов, оборудования
Перемещение материально-производственных запасов и оборудования к местам хранения вручную или при помощи средств малой механизации (аккумуляторного погрузчика или автопогрузчика, кран-балки, тачки) с раскладкой (сортировкой) их по видам, качеству, назначению и другим признакам с соблюдением допустимых предельных норм переноски тяжестей
Заключение с предприятием договора о материальной ответственности за сохранность МПЗ находящихся в ведении УПКП УТВС
Выезд на территорию предприятия поставщика ТМЦ для получения и погрузки материалов
</t>
  </si>
  <si>
    <t>Цех централизованного ремонта  Участок по ремонту трубопроводов, оборудования площадки предприятия и трубопроводов самотечной канализации</t>
  </si>
  <si>
    <t>196</t>
  </si>
  <si>
    <t>П. 5.1; 6.1; 24</t>
  </si>
  <si>
    <t>Слесарем АВР допускаются лица не моложе 18 лет, прошедшие медицинское освидетельствование, инструктажи вводный, первичный на рабочем месте, по пожарной безопасности; подготовку по  профессии с обучением на рабочем месте (стажировка); проверку знаний правил, норм по охране труда, правил технической эксплуатации, пожарной безопасности и других государственных норм и правил</t>
  </si>
  <si>
    <t xml:space="preserve">Выполнение работ по ремонту водопроводно-канализационных сетей, конопатке, заливки свинцом и различными заменителями раструбов труб диаметром до900мм
Отогрев водопроводно-канализационных сетей  различными способами
Прочистка канализационных сетей  гидравлическим способом
Ремонт водоводов без отключения
Чистка канализационных колодцев
Знание эксплуатационных схем  водопроводно-канализационного хозяйства участка ЦЦР
Удаление засоров в канализационной сети и коллекторах при помощи различных штанг с шаровыми и ершовыми якорями
Ремонт действующей канализационной сети с использованием средств водопонижения и передвижных кранов
Хлорирование магистралей и сетей хлорной известью, жидким хлором в городских условиях, сброс хлорной воды после хлорирования
Погрузо-разгрузочные работы оборудования и материалов
</t>
  </si>
  <si>
    <t>78, 86</t>
  </si>
  <si>
    <t xml:space="preserve">Инженер 1 категории </t>
  </si>
  <si>
    <t>Рабочий</t>
  </si>
  <si>
    <r>
      <t xml:space="preserve">о наличии вакансий рабочих и РСС на март </t>
    </r>
    <r>
      <rPr>
        <b/>
        <sz val="18"/>
        <rFont val="Tahoma"/>
        <family val="2"/>
        <charset val="204"/>
      </rPr>
      <t>2022 года</t>
    </r>
  </si>
  <si>
    <t>01.11.2021
27.11.2021
01.02.2022</t>
  </si>
  <si>
    <t>11.01.2022 24.01.2022
01.02.2022
01.02.2022</t>
  </si>
  <si>
    <t xml:space="preserve">2.1 Требования к образованию и обучению:
• среднее общее образование;
• дополнительное обучение по программе профессиональной подготовки по профессии.
2.2 Перед допуском к самостоятельной работе вновь принятый работник должен:
• пройти стажировку;
• по окончании срока стажировки сдать экзамены по ПОТЭЭ, ПТЭ, ППБ, ФНП (правил промышленной безопасности опасных производственных объектов, на которых используется оборудование, работающее под давлением;
• после сдачи экзаменов пройти дублирование сроком не менее 12 смен;
• по окончании дублирования пройти проверку в противоаварийной тренировке.
При получении "неудовлетворительной" оценки знаний по окончании срока стажировки работнику назначается дополнительный срок, но не более 1 месяца. При получении "неудовлетворительной" оценки по противоаварийной тренировке по окончании срока дублирования, работнику назначается дополнительный срок, но не более 12 смен. Если по окончании дополнительного срока стажировки или дублирования работник получил "неудовлетворительную" оценку или в период дублирования будет установлена его профессиональная непригодность к данной должности, он снимается с подготовки. Вопрос о дальнейшем трудоустройстве решается в установленном законом порядке. 
Максимальный срок подготовки по профессии устанавливается программой подготовки для электромонтёра V группы квалификации.
</t>
  </si>
  <si>
    <t xml:space="preserve">3.1 Основными задачами электромонтёра V группы квалификации по обслуживанию электрооборудования электростанций являются:
• обеспечение надёжной, безаварийной работы электрооборудования в допустимых режимах, производство оперативных переключений и ликвидация аварийных ситуаций в закрепленной зоне обслуживания;
• качественное выполнение профилактических осмотров электрооборудования, согласно распоряжениям и утверждённых графиков; своевременное выявление дефектов, нарушений режима работы и оперативное принятие мер по их устранению;
• правильный и своевременный вывод электрооборудования в ремонт, допуск ремонтного персонала, приём оборудования из ремонта и ввод в работу;
• своевременное выполнение заявок по обеспечению деятельности структурных подразделений ТЭЦ-1.
3.2 Электромонтёр V группы квалификации обязан выполнять:
• оперативное обслуживание оборудования;
• работы по распоряжению, проводимые безотлагательно (неотложные работы) для предотвращения воздействия на человека опасных производственных факторов;
• работы по нарядам или по распоряжениям.
</t>
  </si>
  <si>
    <t xml:space="preserve">2.1 Требования к образованию и обучению:
- среднее общее образование;
- обучение по программе профессиональной подготовки на профессию электромонтера главного щита управления ТЭС.
2.2 Требования к опыту практической работы:
- для электромонтера главного щита управления электростанции V группы квалификации не менее двух лет.
2.3 Условия допуска к работе:
- допуск к самостоятельной работе;
- наличие группы по электробезопасности не ниже IV;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Российской Федерации;
- наличие свидетельства, подтверждающего квалификацию.
2.4     Перед допуском к самостоятельной работе вновь принятый работник должен:
- пройти стажировку.
- по окончании срока стажировки сдать экзамены по ПОТЭЭ, ППБ, ПТЭ;
- после сдачи экзаменов пройти дублирование сроком не менее 12 смен;
- по окончании дублирования пройти проверку в противоаварийной тренировке.
</t>
  </si>
  <si>
    <t xml:space="preserve">3.1 По прибытии на работу электромонтёр ГЩУ обязан переодеться в чистую и исправную одежду, приготовить к работе инструмент и средства защиты индивидуального пользования и выполнить приёмку смены.
3.2 Приходить на работу для подготовки и качественной приёмки смены следует за 10 минут до её начала. (Время приёмки смены оплачивается). 
3.3 Электромонтёр ГЩУ работает согласно графику, утвержденному директором ТЭЦ-1. Подмена сменами в случае необходимости допускается с разрешения заместителя начальника электрического цеха по эксплуатации, а в его отсутствие - начальника электрического цеха. В случае невыхода на работу следующего по графику дежурного работник обязан поставить в известность начальника смены электрического цеха и оставаться на работе до прихода нового дежурного. Уход с дежурства без сдачи смены запрещается.
3.4 Приём и сдача смены во время ликвидации аварии запрещается. Прибывший на смену работник поступает в распоряжение лица, руководящего ликвидацией аварии. При ликвидации аварии в зависимости от её характера и в порядке исключения допускается передача смены с разрешения лица, руководящего ликвидацией аварии.
3.5 При приёмке смены электромонтёр ГЩУ обязан:
- ознакомиться с оперативной суточной схемой распределительных устройств и проверить её соответствие действительности (по мнемосхемам на ГЩУ);
- ознакомиться со схемой постоянного тока;
- ознакомиться с записями в суточной ведомости и с графиком активной нагрузки;
- осмотреть всю аппаратуру, положение коммутационных аппаратов ГЩУ и проверить соответствие уставок реле (перестраиваемых оперативным персоналом), положение накладок, испытательных блоков релейной защиты и автоматики действительной схеме;
- осмотром проверить исправность устройств пожарной сигнализации;  
- ознакомиться с температурным режимом работы силовых трансформаторов по приборам контроля температуры;
- проконтролировать по измерительным приборам режим работы электрооборудования, управляемого с ГЩУ;
- убедиться по приборам контроля изоляции в отсутствии замыкания на «землю» в сетях переменного, постоянного тока и в цепях возбуждения генераторов;
- проверить работу колонок синхронизации, предупредительной, аварийной сигнализации, и схемы образования мигающего света (пульс – пары);
- узнать о причинах отключенного электрооборудования, управление которым осуществляется с ГЩУ;
- ознакомиться с записями в журналах постоянно действующих и временных распоряжений, релейной защиты и расписаться в них об ознакомлении;
- ознакомиться по журналу с проверкой ВЧ каналов;
- проверить наличие и состояние на главном щите основных и дополнительных средств защиты, противопожарных средств, резервных предохранителей для цепей оперативного тока и ламп сигнализации, инвентаря, ключей, инструмента и приборов, находящихся на ГЩУ;
- доложить начальнику смены электрического цеха о готовности принятия смены, о состоянии электрооборудования и аппаратуры ГЩУ, о режимах работы основного электрооборудования электростанции, о соответствии главной схемы типовой (заданной диспетчерской службой) и о недостатках, выявленных при приёмке смены.
</t>
  </si>
  <si>
    <t>270</t>
  </si>
  <si>
    <t xml:space="preserve">2.1 К работе электромонтер по испытаниям и измерениям III группы квалифи-кации допускается работник не моложе 18 лет, прошедший проверку состояния здоровья (до приёма на работу; периодически, в установленные сроки).
2.2 Электромонтер по испытаниям и измерениям III группы квалификации должен иметь среднее специальное образование или пройти обучение по специ-альности в учебно-курсовом комбинате.
2.3 Перед допуском к самостоятельной работе электромонтер по испытаниям и измерениям III группы квалификации должен пройти:
− необходимую теоретическую подготовку по профессии;
− стажировку, обучение на рабочем месте по утвержденной програм-ме;
− проверку знаний ПОТЭЭ, ПТЭ, ППБ.
2.4 По результатам проверки знаний работнику устанавливается группа по электробезопасности, выдаётся удостоверение установленной формы. Аттестация проходит в экзаменационной комиссии электрического цеха. 
2.5 В процессе работы электромонтёр по испытаниям и измерениям III группы квалификации должен быть проверен 1 раз в 6 месяцев в противопожар-ной тренировке.
2.6 Работник, не прошедший в установленные сроки периодическую про-верку знаний к работе, не допускается.
</t>
  </si>
  <si>
    <t xml:space="preserve">3.1 Электромонтер по испытаниям и измерениям III группы квалификации обязан выполнять следующие виды работ:
Проведение на электростанции под руководством электромонтера более высокой квалификации: 
- испытаний и измерений параметров электрооборудования ТЭЦ-1;
- испытание повышенным приложенным напряжением защитных средств; 
- измерение сопротивлений изоляции, переходного сопротивления кон-тактов выключателей, сопротивление контуров заземления распределительных устройств;
- испытание изоляционного масла; 
- определение мест повреждения кабельных линий;
- техническое обслуживание и мелкий ремонт аппаратуры, применяе-мой при испытаниях и измерениях;
- оформление результатов испытаний и измерений.
3.2 Примеры работ для электромонтера по испытаниям и измерениям III группы квалификации:
- испытания защитных средств из диэлектрической резины-диэлектрических перчаток, бот, инструмента с изолирующими рукоятками на стационарном испытательном стенде;
- испытания изоляционного масла на установке АИМ-80;
- участие в проведении испытаний силовых кабельных линий до и выше 1000В;
- измерения переходных сопротивлений масляных выключателей ВМГ-133, ВМП-10, 3AP1DT, D BF2-123+AE BF2;
- сборка испытательной схемы при проведении испытаний;
3.3 Порядок получения, выполнения и сдачи сменных заданий.
3.2.1 При получении сменного задания необходимо:
- пройти инструктаж по безопасному производству работ с росписью в журнале выдачи сменных заданий;
- подготовить необходимые инструкции, методики, схемы и рабочий журнал;
- подготовить инструмент, соединительные провода, испытательные установки электроизмерительные приборы;
- ознакомится с нормами времени и технологией выполнения работ;
- при выполнении обязанностей производителя работ (наблюдающе-го), проверить подготовку рабочего места с допускающим и перед началом работ провести целевой инструктаж членам бригады;
3.2.2 При выполнении сменного задания:
- испытываемое оборудование, испытательная установка и соедини-тельные провода должны быть ограждены щитами, канатами с предупреждаю-щими плакатами «Испытание. Опасно для жизни», обращенными наружу. Ограж-дение устанавливает персонал, проводящий испытания; 
- при необходимости следует выставить охрану из членов бригады с группой II для предотвращения приближения посторонних людей к испытатель-ной установке, соединительным проводам и испытываемому оборудованию. Чле-ны бригады, несущие охрану, должны находиться вне ограждения и считать ис-пытываемое оборудование находящимся под напряжением. Покинуть пост эти работники могут только с разрешения производителя работ;
- сборка испытательной схемы производится производителем работ или по его распоряжению членом бригады;
- снимать заземления, установленные при подготовки рабочего ме-ста, а затем устанавливать их вновь разрешается только по указанию производи-теля работ, после заземления вывода высокого напряжения испытательной уста-новки.  
3.2.3 При сдаче сменного задания:
- отключить и разобрать испытательные схемы;
- снять установленные заземления, закоротки и плакаты «Испытание. Опасно для жизни»;
- при выполнении обязанностей производителя работ, доложить о выполнении работ мастеру;
- произвести уборку рабочего места;
- оформить результаты проверки в соответствующих протоколах, журналах.
3.4 Требования к подготовке и уборке рабочего места, измерительных приборов и инструмента.
3.4.1 Подготовка рабочего места по условиям электробезопасности, произво-диться предварительно оперативным персоналом.
3.4.2 При допуске необходимо ознакомится с принятыми мерами по безопас-ному выполнению работ, прослушать целевой инструктаж от допускающего, производителя работ, расписаться в соответствующих графах регистрации целе-вого инструктажа наряда или распоряжения, а при выполнении обязанностей производителя работ или наблюдающего провести целевой инструктаж членам бригады.
3.4.3 При выполнении работ по испытаниям и измерениям необходимо неукоснительно выполнять требования производителя работ, если они не проти-воречат правилам и инструкциям по охране труда и не создают угрозы для без-опасности самого работника или других членов бригады, а при выполнении обя-занностей производителя работ организовать работы с соблюдением требований правил техники безопасности.
3.4.4 При возникновении конфликтных ситуаций при подготовке рабочего места или ситуаций, угрожающих безопасности работающих, необходимо пре-кратить работы и доложить вышестоящему руководству.
3.4.5 При уборке рабочего места, необходимо убрать весь технологический мусор, обрезки проводов, изоляции, доложить производителю работ, а при вы-полнении его обязанностей, лицу, отдавшему распоряжение на выполнение работ о всех выполненных работах и сдать ему рабочее место.
3.4.6 При использовании, измерительных приборов необходимо, предохра-нять их от падений и ударов, залития водой и другими жидкостями, переносить приборы необходимо в специальных чехлах или коробках, либо в открытом виде с особой осторожностью.
3.4.7 Запрещается использовать электроизмерительные приборы с истекшим сроком поверки (калибровки).
3.5 Требования к ведению технологической документации.
Все результаты проведенных испытаний и измерений должны в обязательном порядке фиксироваться в соответствующих протоколах и рабочих журналах, с указанием даты испытаний и измерений, фамилий, выполнивших испытания и из-мерения и подписью в соответствующих графах.
3.6 Трудовая и технологическая дисциплина.
3.6.1 Работник обязан:
- добросовестно исполнять свои трудовые обязанности, возложенные на него трудовым договором;
- соблюдать правила внутреннего трудового распорядка организа-ции;
- соблюдать трудовую дисциплину;
- выполнять установленные нормы труда;
-    соблюдать требования по охране труда и обеспечению безопас-ности труда;
- бережно относиться к имуществу работодателя и других работни-ков;
- незамедлительно сообщить работодателю либо непосредственному руководителю о возникновении ситуации, представляющей угрозу жизни и здо-ровью людей, сохранности имущества работодателя;
- правильно применять средства индивидуальной и коллективно за-щиты;
- проходить обязательные предварительные (при поступлении на ра-боту) и периодические (в течение трудовой деятельности) медицинские осмотры (обследования);
- соблюдать требования методик при испытаниях и измерениях элек-трического оборудования.
- знать схему движения (маршрут движения ТС по территории, маршрут движения пешеходов, места проведения погрузо-разгрузочных операций для ТС, место посадки и высадки с ТС);
- приступая к работе, электромонтёр по испытаниям и измерениям III группы квалификации, должен иметь Контрольный лист для оценки рисков на ра-бочем месте при себе. При выявлении неприемлемых, либо новых опасностей и рисков, не указанных в Контрольном листе и угрожающих жизни и здоровью, име-ет право отказаться от работы. Отказ от выполнения работы должен письменно вноситься в Контрольный лист для оценки рисков на рабочем месте с указанием выявленных опасностей, и рисков и несоответствий требованиям ПБиОТ;
- в начале рабочей смены, перед тем как приступить к работе, в течении рабочей смены, при выполнении незапланированных работ или возникновении не-стандартных ситуаций, при изменении окружающих условий всегда должна прово-диться динамическая оценка рисков (ДОР) с целью выявления и устранения потен-циально небезопасных действий и факторов риска;   
3.6.2 Работник может быть отстранен от работы в следующих случаях:
- при появлении на работе в состоянии алкогольного, наркотическо-го или токсического опьянения;
- не прошедшего в установленном порядке обучение и проверку зна-ний и навыков в области охраны труда;
- не прошедшего в установленном порядке обязательный предвари-тельный или периодический медицинский осмотр;
- при выявлении в соответствии с медицинским заключением проти-вопоказаний для выполнения работником работы, обусловленной трудовым до-говором;
- по требованиям органов и должностных лиц, уполномоченных фе-деральными законами и иными нормативными правовыми актами, и в других слу-чаях, предусмотренных федеральными законами и иными нормативными право-выми актами.                                                   
3.6.3. Работник отстраняется от работы (не допускает к работе) на весь пе-риод времени до устранения обстоятельств, явившихся основанием для отстране-ния от работы или недопущения к работе.
3.6.4 В период отстранения от работы (недопущения к работе) заработная плата работнику не начисляется, за исключением случаев, предусмотренных фе-деральными законами. В случаях отстранения от работы работника, который не прошел обучение и проверку знаний навыков в области охраны труда либо обя-зательный предварительный или периодический медицинский осмотр не по своей вине, ему производится оплата за все время отстранения от работы за простой.
3.7 Дополнительные функции при работе на данном рабочем месте.
 Допуск к проведению испытаний повышенным напряжением от постороннего источника.
3.8 Требования по обеспечению контроля за своим рабочим местом в целях недопущения хищений используемого оборудования.
3.8.1 При использовании испытательного оборудования, измерительных при-боров, инструмента и приспособлений, необходимо принять меры, предотвраща-ющие их хищения.
3.8.2 Запрещается оставлять без присмотра используемые испытательное оборудование и электроизмерительные приборы, при перерыве в работе прибо-ры и испытательные установки должны быть сданы на хранения либо заперты в специальные шкафы.
3.8.3 Запрещается оставлять без присмотра оборудование, находящееся в по-мещениях участка, при необходимости покинуть помещение двери должны быть закрыты на замок.
3.9 Критерии и показатели оценки качества труда.
3.9.1 Отсутствие аварий и отказов на испытанном оборудовании в течении межиспытательного интервала, произошедших по вине работника.
3.9.2 Выполнение работ в установленные нормы времени и с высоким каче-ством.
3.9.3 Выполнения технического обслуживания испытательного оборудования.
3.9.4 Своевременное и качественное оформление протоколов и журналов на испытанное оборудование.
3.9.5 Отсутствие нарушений правил техники безопасности, правил техники эксплуатации, правил и инструкций по пожарной безопасности.
3.9.6 Выполнение требований настоящей инструкции.
</t>
  </si>
  <si>
    <t>378</t>
  </si>
  <si>
    <t xml:space="preserve">2.1 Аппаратчик химводоочистки электростанций III группы квалификации (аппаратчик ХВО) принимаются лица c соответствующим средним профессиональным образованием, не моложе 18 лет, прошедшие медицинский осмотр и не имеющие медицинских противопоказаний.
2.2 Вновь принимаемый на работу аппаратчик ХВО должен пройти вводный, первичный на рабочем месте инструктажи по безопасности труда и пожарной безопасности.
2.3 До назначения на самостоятельную работу аппаратчик ХВО обязан пройти теоретическое и производственное обучение на основном рабочем месте (стажировка). Подготовка аппаратчика производится в соответствии с программой, утвержденной в установленном порядке.
</t>
  </si>
  <si>
    <t>Обход участков согласно маршрутной карте. Контроль за работой и внешним состоянием водоподготовительного оборудования. Регулирование параметров технологического процесса умягчения воды по показаниям средств измерений и результатам химических анализов.  Проведение регенерации Nа-катионитовых фильтров. Ведение оперативного химического контроля за качеством сырой, осветленной, химочищенной воды. Переключение насосов ХОВ. Блокировка оборудования при подготовке к выполнению ремонтных работ</t>
  </si>
  <si>
    <t>Лица, имеющие среднее общее образование, профессиональную подготовку,
наличие группы по электробезопасности не ниже II, пригодные по состоянию здоровья для работы в действующих электроустановках; 
соответствие условиям труда.Должен знать: принцип работы автоматических устройств и регуляторов; принципиальные, структурные и монтажно-коммутационные схемы авторегуляторов, защит, систем дистанционного управления, сигнализации; схемы электропитания всех сборок и щитов, средств измерений и автоматики; способы нахождения и устранения мест повреждений в коммутационных схемах.</t>
  </si>
  <si>
    <t xml:space="preserve">Эксплуатационное обслуживание элементов систем контроля и управления: автоматических устройств и регуляторов, устройств технологической защиты, блокировки, сигнализации, устройств дистанционного управления под руководством электрослесаря более высокой квалификации. Выявление и устранение дефектов или замена пусковой и отключающей аппаратуры в электрических схемах управления. Замена сигнальных ламп. Балансировка измерительных и электронных блоков автоматических регуляторов. Допуск к ремонтным и наладочным работам по распоряжениям. Участие в опробовании блокировок и сигнализации. Включение, отключение и наладка систем управления. Регулировка концевых выключателей исполнительных механизмов.
</t>
  </si>
  <si>
    <t xml:space="preserve">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как правило, в области, соответствующей направленности (профилю) по сварочному производству. Должен знать:  устройство обслуживаемых электросварочных машин, газосварочной и газорезательной аппаратуры;
 виды и назначение сборочных, технологических приспособлений и оснастки;
 электрические схемы и конструкции различных типов сварочных машин и источников питания;
 организацию обслуживания рабочего места;
 способы подбора марок электродов;
 виды коррозии и факторы, вызывающие ее;
 правила подготовки кромок изделий под сварку;
 правила подбора режима нагрева металла в зависимости от марки и толщины;
 причины внутренних напряжений и деформаций свариваемых деталей;
 основные виды термической обработки сварных соединений, необходимые сведения по металлографии сварных швов;
 основные технологические приемы сварки из различных сталей;
 строение сварочного шва;
</t>
  </si>
  <si>
    <t xml:space="preserve">ручная дуговая, плазменная и газовая сварка сложных и ответственных аппаратов, деталей, узлов, конструкций и трубопроводов из различных сталей, чугуна, цветных металлов и сплавов, редназначенных для работы под динамическими и вибрационными нагрузками и под давлением;  ручная дуговая и плазменная сварка ответственных сложных строительных строительных и технологических конструкций, работающих в сложных условиях;  кислородная и плазменная прямолинейная и горизонтальная резка особо сложных деталей из различных сталей, цветных металлов и сплавов по разметке вручную с разделкой кромок под сварку, в том числе с применением специальных флюсов из различных сталей и сплавов; автоматическая и механизированная сварка особо сложных и ответственных аппаратов, узлов, конструкций трубопроводов из различных сталей, цветных металлов и сплавов;
</t>
  </si>
  <si>
    <t xml:space="preserve">возлагаются функции по оперативному обслуживанию электрооборудования до 1000 В:
- распределительных устройств собственных нужд 0,4кВ (РУСН-0,4кВ) трансформаторов 6/0,4кВ главного корпуса, ПВК, ОВК, БНС, ХАДТ, очистных сооружений, УЖУ;
- трансформаторов 6/0,4кВ главного корпуса, ПВК, ОВК, БНС, ХАДТ, очистных сооружений, УЖУ;
- электродвигателей 0,4 кВ и их пусковой аппаратуры (включая питающий кабель), установленных на территории станции и в технологических цехах и участках (за исключением оборудования цеха ТАИ);
- силовых сборок, рубильников, щитков освещения, установленных на территории станции и её технологических участках (ОВК, ХАДТ, сливная эстакада ХАДТ, БНС, ФНС, головное сооружение, очистные сооружения, УЖУ, ПВК, ГРП-1,2, ЗРУ-110кВ, ОРУ-110кВ, ОТУ-110кВ);
- шкафов сборок задвижек цеха ТАИ с оборудованием электрического цеха;
- шкафов сборок задвижек цеха ТАИ (питающий кабель до первого пакетного выключателя);
- отдельно стоящего (и временно устанавливаемого) электрооборудования 0,4 кВ, устанавливаемого на территории станции;
- сварочных трансформаторов (стационарных и передвижных) и сварочной разводки;
- сетей освещения (рабочих и аварийных) технологических цехов и помещений;
</t>
  </si>
  <si>
    <t>Электромонтер по ремонту аппаратуры релейной защиты и автоматики 6 разряда</t>
  </si>
  <si>
    <t xml:space="preserve">̶ выявление и устранение дефектов, причин и степени износа деталей осо-бо слож-ной аппаратуры релейной защиты и автоматики;
̶ ремонт электронной аппаратуры;
̶ выявление неисправностей и выполнение сложных работ по ремонту ме-ханической и электрической части реле, блоков высокочастотных защит, при-боров и аппаратов;
̶ реставрация сложных деталей;
̶ монтаж панелей особо сложных защит;
̶ работа с электронно-измерительной аппаратурой, осциллографами, высо-кочастотными измерителями и генераторами;
̶ наладка и ремонт сложной поверочной аппаратуры;
̶ сборка сложных схем для проведения специальных нетиповых испытаний релейной защиты и автоматики;
̶ применение и обслуживание комплексных устройств для проверки релей-ной защиты и автоматики;
̶ проверка особо сложных релейных защит и устройств и устройств авто-матики под руководством инженера или мастера;
̶ кроме этого, электромонтер по ремонту аппаратуры РЗА 6 разряда обязан уметь выполнять все виды работ нижестоящих разрядов.
</t>
  </si>
  <si>
    <t xml:space="preserve"> - своевременно готовить растворы реагентов, обеспечить бесперебойную их подачу на регенерации, в бак фосфатов в главный корпус и в гидразинно-аммиачную установку главного корпуса;
- обслуживать грузоподъемные механизмы (ПС), управляемые с пола;
- производить контроль качества и концентрации поступающих на химводоочистку реагентов и приготовленных растворов;
- осуществлять прием поступающих на химводоочистку реагентов, фильтрующих и ионообменных материалов;
- подвозить, подносить, разгружать химреагенты и материалы на химводоочистке с применением ПС и согласно норм ПТБ;
- вести учет прихода и расхода реагентов, фильтрующих и ионнообменных материалов в соответствующих журналах;
- выявлять дефекты оборудования реагентных хозяйствах и своевременно сообщать о них аппаратчику ХВО (дежурному и старшему по смене);
- самостоятельно устранять мелкие дефекты на оборудовании;
- производить чистку и промывку баков;
- производить смазку подшипников механизмов.</t>
  </si>
  <si>
    <t>261</t>
  </si>
  <si>
    <t xml:space="preserve"> - возраст не моложе 18 лет;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установленном законодательством Российской Федерации порядке; 
- наличие свидетельства по профессии. Должен знать: - технологический процесс производства углекислоты и правила его регулирования;
- схему очистки газа;
- физико-химические свойства абсорбентов;
- устройство основного и вспомогательного оборудования, контрольно-измерительных приборов и средств автоматики;
- схему коммуникаций;
- ГОСТы и ТУ на сырье и готовую продукцию;
- правила отбора контрольных проб;
- методику выполнения анализов;
- основные работы по ремонту оборудования.
</t>
  </si>
  <si>
    <t xml:space="preserve"> производить отбор проб;
- осуществлять своевременное выявление нарушений режимов работы теплоэнергетического и теплосетевого оборудования, приводящих к коррозии, накипеобразованию и отложениям;
- осуществлять определение качества или состава воды, пара, конденсата, газов, масел и т. д.;
- осуществлять проверку загазованности производственных помещений, баков, колодцев, каналов и других объектов;
- проведение анализов средней сложности по принятой методике без предварительного разделения компонентов;
- определение процентного содержания веществ в анализируемых материалах различными методами;
- установление и проверка несложных титров;
- взвешивание анализируемых материалов на аналитических весах;
- наладка лабораторного оборудования;
- сборка лабораторных установок по имеющимся схемам под руководством лаборанта более высокой квалификации;
- наблюдение за работой лабораторной установки и запись ее показаний;
- постоянно поддерживать культуру производства.
</t>
  </si>
  <si>
    <t xml:space="preserve">Старший машинист турбинного отделения </t>
  </si>
  <si>
    <t>п. 4.4.; п. 12</t>
  </si>
  <si>
    <t xml:space="preserve">обслуживание, контроль за работой путем обхода, обеспечение бесперебойной работы основного и вспомогательного турбинного оборудования (приложение №1 к инструкции), теплофикационной, конденсационной, питательной, редукционно-охладительной, деаэраторной, регенеративной установок; дренажной, циркуляционной (включая береговую насосную станцию) и масляной систем; системы регулирования турбин, охлаждения генератора; систем технической воды, вентиляции и пожаротушения турбинного отделения;
- пуск, останов, опрессовка, опробование оборудования, проверка предохранительно-блокировочных устройств, переключения в тепловых схемах турбоустановки;
- вывод оборудования в ремонт, подготовка рабочих мест по нарядам;
- выявление и устранение неисправностей в работе оборудования;
- ликвидация аварийных ситуаций;
- участие в переходе с рабочего на резервное оборудование, проверке защит и блокировок.
- содержание оборудования, находящегося в оперативном управлении и зоне обслуживания в чистоте и порядке;
- обновление надписей на оборудовании согласно технологических схем;
- устранение мелких дефектов;
- ведение водно-химического режима оборудования в соответствии с требованиями ПТЭ и рекомендациями химического цеха;
- ведение оперативного журнала.
</t>
  </si>
  <si>
    <t>129</t>
  </si>
  <si>
    <t>108,
109</t>
  </si>
  <si>
    <t xml:space="preserve">Лица, не моложе 18 лет, имеющее среднее профессиональное образование, не имеющее медицинских противопоказаний.  Должен знать: устройство и технические характеристики турбины, турбогенератора и вспомогательного турбинного оборудования;
 тепловые схемы, технологический процесс работы установки; 
 назначение и принцип работы автоматических регуляторов, тепловых защит, блокировок, сигнализации и средств измерений; 
 нормы качества пара, конденсата, турбинного масла, огнестойкой жидкости, свойства химических реагентов, вводимых в пароводяной тракт агрегата; 
 режимы нагрузки турбоустановки; 
 технико-экономические показатели работы турбинного оборудования; 
 основы теплотехники; 
 элементарные основы электротехники, механики и водоподготовки.
</t>
  </si>
  <si>
    <t xml:space="preserve">Обслуживание, контроль за работой путем обхода, обеспечение бесперебойной работы основного и вспомогательного турбинного оборудования: теплофикационной,  конденсационной, питательной, редукционно-охладительной, деаэраторной, регенеративной установок; дренажной, циркуляционной (включая береговую насосную станцию) и масляной систем; системы регулирования турбин,  охлаждения генератора; систем технической воды, вентиляции и пожаротушения турбинного отделения;
 пуск, останов, опрессовка, опробование оборудования, проверка предохранительно-блокировочных устройств, переключения в тепловых схемах турбоустановки;
 вывод оборудования в ремонт, подготовка рабочих мест по нарядам;
 выявление и устранение неисправностей в работе оборудования;
 ликвидация аварийных ситуаций;
 участие в переходе с рабочего на резервное оборудование, проверке защит и блокировок.
 содержание оборудования, находящегося в оперативном управлении и зоне обслуживания в чистоте и порядке;
 обновление надписей на оборудовании согласно технологических схем;
 устранение мелких дефектов;
 ведение водно-химического режима оборудования в соответствии с требованиями ПТЭ и рекомендациями химического цеха;
 ведение оперативного журнала.
ала.
</t>
  </si>
  <si>
    <t xml:space="preserve">Лица не моложе 18 лет, имеющее среднее общее образование и прошедшие:
- профессиональное обучение (стажировку) и аттестацию, имеющие соответствующее удостоверение по профессии;
- предварительный медицинский осмотр и получившие заключение о пригодности к данной профессии.
Должен знать:
- устройство и технические характеристики оборудования хранилища аварийного дизельного топлива и сливо-наливной эстакады;
- технологический процесс работы и тепловые схемы оборудования хранилища аварийного дизельного топлива и сливо-наливной эстакады;
- назначение и принцип работы автоматических регуляторов, тепловых защит, блокировок, сигнализации и средств измерений;
- характеристику дизельного топлива;
- основы теплотехники, электротехники, механики и водоподготовки;
- причины возникновения аварийных ситуаций, способы их предупреждения и устранения.
</t>
  </si>
  <si>
    <t xml:space="preserve">Обязан обслуживать и контролировать работу путем ежесменного обхода:
- резервуаров дизельного топлива РВС-10000 и установленного на них оборудования;
- резервуаров грязного и сепарированного топлива; 
- трубопроводов обвязки резервуаров дизельного топлива с установленной на ней оборудования;
- трубопроводов дизельного топлива вокруг обвалования с установленной на ней арматурой;
- обвалования резервуаров с устройствами слива ливневых вод;
- оборудования технологической насосной ХАДТ;
- оборудования противопожарной насосной ХАДТ;
- резервуаров противопожарного запаса воды и трубопроводов с установленной на ней арматурой;
- трубопровода пожарной воды вокруг обвалования и камер переключений с установленным в них оборудованием;
- противопожарного инвентаря.
</t>
  </si>
  <si>
    <t xml:space="preserve">основное общее образование,   - возраст не моложе 18 лет;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установленном законодательством Российской </t>
  </si>
  <si>
    <t xml:space="preserve"> Устройство и правила эксплуатации машин, механизмов и механизированного инструмента для плотницких работ;
- Основные элементы деревянных частей зданий и деревянных конструкций и требования, предъявляемые к их качеству;
- Способы разметки и изготовления сложных деревянных конструкций, сложных соединений и врубок;
- Способы устройства каркасов стен, чистых обшивок и устройство временных сооружений;
- Требования, предъявляемые к качеству материалов, применяемых при производстве плотницких работ;
</t>
  </si>
  <si>
    <t>Электрослесарь по ремонту и обслуживанию автоматики и средств измерений электростанций (установленных на котельном и турбинном оборудовании), бригада 053</t>
  </si>
  <si>
    <t>Электрослесарь по ремонту и обслуживанию автоматики и средств измерений электростанций (установленных на котельном и турбинном оборудовании), бригада 052</t>
  </si>
  <si>
    <t>Электрослесарь по ремонту и обслуживанию автоматики и средств измерений электростанций (установленных на котельном и турбинном оборудовании), бригада 051</t>
  </si>
  <si>
    <t>Электрослесарь по ремонту и обслуживанию автоматики и средств измерений электростанций , бригада 064</t>
  </si>
  <si>
    <t>Электрослесарь по обслуживанию автоматики и средств измерений электростанций (установленных на котельном и турбинном оборудовании)</t>
  </si>
  <si>
    <t>высшее образование (инженер–строитель) и стаж работы не менее трех лет.</t>
  </si>
  <si>
    <t xml:space="preserve"> Исполнение в структурных и функциональных подразделениях ТЭЦ-2 АО «НТЭК» правил безопасной эксплуатации зданий и сооружений, исполнения соответствующих предписаний контролирующих организаций в части обеспечения безопасной эксплуатации зданий и сооружений.
2.2 Проведение в структурных и функциональных подразделениях ТЭЦ-2 АО «НТЭК» всех видов (общих, текущих, периодических и внеочередных) осмотров технического состояния строительных конструкций эксплуатируемых зданий и сооружений. А также проведение экспертиз промышленной безопасности зданий и сооружений, их освидетельствование и обследование в установленные сроки.
 Ведение в структурных и функциональных подразделениях ТЭЦ-2 АО «НТЭК» проектной, исполнительной и эксплуатационной документации по зданиям и сооружениям.
Выполнение мероприятий, рекомендованных комиссиями по ликвидации последствий аварий и предотвращению аналогичных в структурных подразделениях ТЭЦ-2 АО «НТЭК».
 Выполнение мероприятий и рекомендаций по результатам обследований и оценки технического состояния зданий и сооружений ТЭЦ-2 АО «НТЭК», выполненных силами специализированных организаций.
 Формирование годовых и многолетних графиков технического освидетельствования, обследований технического состояния строительных конструкций и получения зарегистрированных заключений экспертиз промышленной безопасности зданий и сооружений ТЭЦ-2 АО «НТЭК».
Участие в расследовании допущенных в ТЭЦ-2 АО «НТЭК» нарушений по эксплуатации зданий и сооружений, учёт, хранение актов расследования причин допущенных нарушений, проведение оперативного анализа результатов расследования, контроль сроков исполнения мероприятий по устранению и недопущению подобных нарушений.
 Участие в комиссии ТЭЦ-2 АО «НТЭК» по проведению в структурных подразделениях комплексных и целевых проверок в части состояния уровня безопасности зданий и сооружений.
Участие в работе комиссии ТЭЦ-2 АО «НТЭК» по расследованию нарушений правил безопасной эксплуатации промышленных зданий и сооружений. 
 Сбор, обработка, анализ и систематизация причин возникновения дефектов, повреждений и разрушений строительных конструкций зданий и сооружений ТЭЦ-2 АО «НТЭК». Сбор данных о причинах возникновения дефектов и повреждений зданий и сооружений ТЭЦ-2 АО «НТЭК» во время эксплуатации. 
 Разработка неотложных, первоочередных и противоаварийных мероприятий по приведению зданий и сооружений ТЭЦ-2 АО «НТЭК» в исправное состояние, выполнение запланированных мероприятий.
Кроме этого на инженера по организации эксплуатации зданий и сооружений возлагаются следующие должностные обязанности:
 Подготовка проектов ОРД (информационные запросы, сопроводительные письма, распоряжения, приказы), определяющие систему безопасной эксплуатации и состояния строительных конструкций зданий и сооружений ТЭЦ-2 АО «НТЭК».
 Согласование и участие в разработке технических заданий на обследование технического состояния строительных конструкций зданий и сооружений ТЭЦ-2, а также на проектные, изыскательские и научно-исследовательские работы, выполняемые специализированными организациями.
Проведение внутренней экспертизы технических заданий по работам, направленным на повышение безопасного уровня технического состояния зданий и сооружений.
</t>
  </si>
  <si>
    <t>Инженер по автоматизированным системам управления технологическими процессами 1 категории</t>
  </si>
  <si>
    <t>108,109</t>
  </si>
  <si>
    <t>08.09.2018
13.05.2019
20.08.2019</t>
  </si>
  <si>
    <t xml:space="preserve">Требования к образованию и обучению:
- среднее профессиональное образование;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практический стаж работы по профессии машиниста тепломеханического оборудования не менее одного года.
</t>
  </si>
  <si>
    <t>должен знать:                                                                                                                                                 1. Устройство, технические характеристики обслуживаемых котлов, турбин, генераторов и вспомогательного оборудования;
2. Тепловые схемы установок и технологический процесс производства тепловой и электрической энергии;
3. Режимы работы котлов и турбин при различных нагрузках;
4. Принципиальные электрические схемы генераторов и собственных нужд котлотурбинного цеха;
5. Принцип работы средств измерений и принципиальные схемы теплового контроля и автоматики;
6. Допустимые отклонения параметров;
7. Технико-экономические показатели работы оборудования;
8. Основы теплотехники, механики, электротехники и водоподготовки;
9. Правила техники безопасности при эксплуатации тепломеханического оборудования электростанций и тепловых сетей (РД-34.03.201-97 Приложение №1).</t>
  </si>
  <si>
    <t xml:space="preserve">Требования к образованию и обучению:
- среднее общее образование;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не требуется
</t>
  </si>
  <si>
    <t>Машинист - обходчик по турбинному оборудованию</t>
  </si>
  <si>
    <t xml:space="preserve"> - Устройство и технические характеристики котлов, вспомогательного оборудования;
 - Правила технической эксплуатации электрических станций и сетей Российской Федерации» (утв. Приказом Минэнерго РФ от 19 июня 2003 г. №229) (приложение № 1)
 - «Правилами техники безопасности при эксплуатации тепломеханического оборудования электростанций и тепловых сетей» РД 34.03.201-97. (Приложение № 1)
 - ФНиП в области промышленной безопасности «Правила промышленной безопасности при использовании оборудования работающего под избыточным давлением» от 15.12.2020 Приказ РТН № 536, в объеме «Инструкции по промышленной безопасности опасных производственных объектов (ТЭЦ-3), где используется оборудование, работающее под избыточным давлением»                    (ПИ-988-50-51).
 -  ФНиП в области промышленной безопасности «Правила безопасности сетей газораспределения и газопотребления», утвержденные Приказом Федеральной службы по экологическому, технологическому и атомному надзору от 15.12.2020 № 531, в объеме «Инструкцией по безопасной эксплуатации систем газораспределения и газопотребления» (ПИ-988-50-49).
</t>
  </si>
  <si>
    <t xml:space="preserve">Требования к образованию и обучению:
 - среднее общее образование;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практический стаж работы по профессии машиниста тепломеханического оборудования не менее одного года.
</t>
  </si>
  <si>
    <t>115</t>
  </si>
  <si>
    <t xml:space="preserve">Требования к образованию и обучению:
 - среднее профессиональное образование (техник) теплотехнического или теплоэнергетического профиля;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практический стаж работы по профессии машиниста тепломеханического оборудования не менее одного года.
</t>
  </si>
  <si>
    <t xml:space="preserve"> - Устройство, технические характеристики обслуживаемых турбин, генераторов и вспомогательного оборудования;
- Тепловые схемы установок и технологический процесс производства тепловой и электрической энергии;
- Режимы работы турбин при различных нагрузках;
- Принципиальные электрические схемы генераторов и собственных нужд котлотурбинного цеха;
- Принцип работы средств измерений и принципиальные схемы теплового контроля и автоматики;
- Допустимые отклонения параметров;
-Технико-экономические показатели работы оборудования;
-Основы теплотехники, механики, электротехники и водоподготовки;
-Производственные инструкции по эксплуатации оборудования турбинного отделения, эксплуатационные схемы, противопожарные и противоаварийные инструкции, инструкции по охране труда относящиеся к его работе.
-Тепловые защиты и тепловые схемы турбоагрегатов, технологический процесс производства тепловой и электрической энергии
- Правила технической эксплуатации электрических станций и сетей Российской Федерации» (утв. Приказом Минэнерго РФ от 19 июня 2003 г. №229) (приложение № 1)
- «Правилами техники безопасности при эксплуатации тепломеханического оборудования электростанций и тепловых сетей» РД 34.03.201-97. (Приложение № 1)
- ФНиП в области промышленной безопасности «Правила промышленной безопасности при использовании оборудования работающего под избыточным давлением» от 15.12.2020 Приказ РТН № 536, в объеме «Инструкции по промышленной безопасности опасных производственных объектов (ТЭЦ-3), где используется оборудование, работающее под избыточным давлением»                      (ПИ-988-50-51).</t>
  </si>
  <si>
    <t>Машинист центрального теплового щита управления котлами V группы квалификации</t>
  </si>
  <si>
    <t xml:space="preserve">Требования к образованию и обучению:
 - среднее общее образование;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не требуется.
 Условия допуска к работе:
- допуск к самостоятельной работе;
- группа по электробезопасности не ниже II;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Российской Федерации.
</t>
  </si>
  <si>
    <t xml:space="preserve">должен знать: Правила технической эксплуатации электрических станций и сетей Российской Федерации» (утв. Приказом Минэнерго РФ от 19 июня 2003 г. №229) (Приложение № 1)
- «Правилами техники безопасности при эксплуатации тепломеханического оборудования электростанций и тепловых сетей»                                      РД 34.03.201-97. (Приложение № 1)
- ФНиП в области промышленной безопасности «Правила промышленной безопасности при использовании оборудования работающего под избыточным давлением» от 15.12.2020 Приказ РТН № 536, в объеме «Инструкции по промышленной безопасности опасных производственных объектов (ТЭЦ-3), где используется оборудование, работающее под избыточным давлением»                             (ПИ-988-50-51).
- ФНиП в области промышленной безопасности «Правила безопасности сетей газораспределения и газопотребления», утвержденные Приказом Федеральной службы по экологическому, технологическому и атомному надзору от 15.12.2020 № 531, в объеме «Инструкцией по безопасной эксплуатации систем газораспределения и газопотребления» (ПИ-988-50-49).
- Производственную инструкцию, инструкцию по эксплуатации, эксплуатационные схемы, противопожарные и противоаварийные инструкции, инструкции по охране труда относящиеся к его работе.
- Тепловые защиты и тепловые схемы котельной установки, и технологический процесс производства тепловой и электрической энергии.
- Нормы качества воды.
- Принцип действия средств измерений и принципиальные схемы теплового контроля и автоматики.
- Допустимые отклонения параметров котлоагрегатов.
- Свойства применяемого топлива и продуктов его сгорания.
- Технико-экономические показатели работы котлоагрегата.
- Основы теплотехники, механики, электротехники и водоподготовки
</t>
  </si>
  <si>
    <t>Машинист центрального теплового щита управления котлами IV группы квалификации</t>
  </si>
  <si>
    <t xml:space="preserve"> Требования к образованию и обучению:
 - среднее общее образование;
 - профессиональное обучение - программы профессиональной подготовки по профессиям рабочих, должностям служащих, программы переподготовки рабочих, служащих, программы повышения квалификации рабочих, служащих.
Требования к опыту работы:
- не требуется.
Условия допуска к работе:
- допуск к самостоятельной работе;
- группа по электробезопасности не ниже II;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Российской Федерации.
</t>
  </si>
  <si>
    <t xml:space="preserve">принимаются лица достигшие 18-го возраста, пригодные по медицинским показаниям, имеющие среднее  общее образование.  
Лица, не имеющие соответствующего профессионального образования,  должны пройти обучение под руководством инструктора производственного обучения по программе, утвержденной в установленном порядке, разработанной для слесаря КТЦ.
</t>
  </si>
  <si>
    <t xml:space="preserve">• устройство и кинематические схемы обслуживаемого оборудования;
• способы определения аварий и преждевременного износа деталей;
• систему допусков и посадок;
• основные положения профилактического ремонта оборудования;
• конструкцию применяемого универсального и специального инструмента и приспособлений;
• устройство и принцип работы основного и вспомогательного оборудования;
• свойства и условия применения смазочных, прокладочных и уплотняющих материалов;
• слесарное дело;
• правила пользования универсальным и специальным инструментом и приспособлениями;
• элементарные сведения по теплотехнике и механике.
</t>
  </si>
  <si>
    <t>Электромонтер по ремонту аппаратуры релейной защиты и автоматики</t>
  </si>
  <si>
    <t>187,190</t>
  </si>
  <si>
    <t>27.08.2018
06.10.2020</t>
  </si>
  <si>
    <t xml:space="preserve">лицо, имеющее среднее общее образование, должен иметь IV квалификационную группу по электробезопасности с предоставлением права производителя работ в электроустановках до и выше 1000 В и допуск к самостоятельному техническому обслуживанию устройств РЗА
</t>
  </si>
  <si>
    <t>должен знать:                                                                                                                                           1.Основы электротехники и телеавтоматики, электроники и полупроводниковой техники, механики, физики, радиотехники;
2. Схемы коммутации, режим работы и детальные сведения о защитах генераторов, трансформаторов, электродвигателей, кабельных и воздушных линий электропередачи;
3. Назначение и виды высокочастотных защит;
4. Способы переключения устройств защиты с одного трансформатора тока или напряжения на другой;
5. Основные способы выполнения защиты на переменном оперативном токе;
6. Назначение автоматического повторного включения линий электропередачи, трансформаторов и шин подстанций;
7. Расчёты в пределах построения геометрических кривых при регулировании аппаратов релейной защиты;
8. Последовательность чтения, принципиальных, совмещаемых, развёрнутых и монтажных схем релейной защиты и автоматики.</t>
  </si>
  <si>
    <t>Электромонтер главного щита управления электростанции V группы квалификации</t>
  </si>
  <si>
    <t xml:space="preserve"> Требования к образованию и обучению:
-среднее общее образование;
-обучение по программе профессиональной подготовки на должность электромонтера главного щита управления ТЭС.
 Требования к опыту работы:
-не менее двух лет по специальности.
 Условия допуска к работе:
-допуск к самостоятельной работе;
-группа по электробезопасности не ниже IV;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порядке, установленном законодательством Российской Федерации.
</t>
  </si>
  <si>
    <t xml:space="preserve">должен знать:
-устройство и технические характеристики основного и вспомогательного оборудования; 
- принцип работы основного и вспомогательного оборудования;
-принцип действия и схемы релейной защиты, автоматики и сигнализации;
- схемы электрических соединений 110кВ;
- схемы электрических соединений 10кВ;
- схемы электрических соединений 6кВ; 
- схемы электрических соединений 0,4кВ;
-схему резервирования 6кВ;
- схему резервирования 0,4кВ;
-схему постоянного тока;
- схему резервирования цепей возбуждения генераторов;
-схему резервирования щитов постоянного тока;
- схему организации оперативного тока (постоянного и переменного)
</t>
  </si>
  <si>
    <t>среднее общее образование;
-обучение по программе профессиональной подготовки по профессии.
 Требования к опыту работы:
-не требуется</t>
  </si>
  <si>
    <t>должен знать:
1. устройство и технические характеристики основного и вспомогательного оборудования;
2. принцип работы основного и вспомогательного оборудования;
3. расположение и компоновку распределительных устройств электростанции;
4. расположение основного и вспомогательного оборудования;
5. схемы электрических соединений 110кВ;
6 схемы электрических соединений 10кВ;
7. схемы электрических соединений 6кВ;
8. схемы электрических соединений 0,4кВ;
9. схему резервирования 6кВ;
10. схему резервирования 0,4кВ;
11. схему постоянного тока;
12. схему резервирования щитов постоянного тока;
13. схему организации оперативного тока (постоянного и переменного);
14. схему резервирования цепей возбуждения генераторов;
15. основные неисправности и способы ремонта обслуживаемого оборудования.</t>
  </si>
  <si>
    <t>Электрогазосварщик, занятый на резке и ручной сварке 5 разряда</t>
  </si>
  <si>
    <t xml:space="preserve">Требования к образованию и обучению:
- 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как правило, в области, соответствующей направленности (профилю) по сварочному производству.
2.2 Требования к опыту практической работы:
- Не менее 6 месяцев по 4 разряду по соответствующей профессии.
</t>
  </si>
  <si>
    <t xml:space="preserve">должен знать:
- Электрические схемы и конструкции различных сварочных машин, автоматов, полуавтоматов и источников питания;
- Технологические свойства свариваемых металлов, включая высоколегированные стали, а также наплавленного металла и металла, подвергающегося строганию. Требования, предъявляемые к ним.
- Выбор технологической последовательности наложения швов и режимов сварки.
- Способы контроля и испытания ответственных сварных швов.
- Влияние термической обработки на свойства сварного шва.
- Условные обозначения в схемах электрических средств измерений и тепловой автоматики.
- Оборудование и трубопроводы развернутой тепловой схемы.
- Основные правила выполнения схем и рабочих чертежей.
- Графическое обозначение материалов и правила их нанесения на чертежах.
- Условные обозначения в тепловых и электрических схемах оборудования и устройств тепловых электростанций: паровой котел барабанный, паровая турбина с противодавлением. Вспомогательное оборудование электростанций: подогреватели, деаэраторы. Арматура: вентиль, задвижка, обратный клапан, регулятор питания, редукционная установка.
- Общие сведения о составе проектной документации.
- Правила по охране труда при эксплуатации электроустановок.
- Правила техники безопасности при эксплуатации тепломеханического оборудования электростанций и тепловых сетей.
- Инструкцию по применению и испытанию средств защиты, используемых в электроустановках.
- Правила по охране труда при работе с инструментом и приспособлениями.
- Инструкцию по охране труда для электрогазосварщиков и газобензино-резчиков.
- Правила технической эксплуатации электрических станций и сетей Российской Федерации.
- Инструкции по мерам пожарной безопасности, согласно утвержденному перечню.
- Виды коррозии и факторы, вызывающие ее;
- Методы специальных испытаний свариваемых изделий и назначение каждого из них;
- Основные виды термической обработки сварных соединений, необходимые сведения по металлографии сварных швов.
</t>
  </si>
  <si>
    <t>лица с образованием не ниже среднего, прошедшие медицинское освидетельствование и не имеющие противопока-заний по состоянию здоровья. , документы о присвоении 4-го квалификационного разряда по  профессии и группу по электробез-опасности не ниже IV.</t>
  </si>
  <si>
    <t>лица, имеющие среднее общее образование</t>
  </si>
  <si>
    <t>должен знать:
1. Состав, свойства и назначение реактивов, используемых при определении ана-лизов, реагентов, применяемых в химическом цехе.
2. Отравляющее действие вредных веществ, применяемых в химцехе и признаки отравления ими.
3. Правила пользования средствами защиты органов дыхания.
4. Пожароопасные вещества и способы их тушения.
5. Правила работы на лабораторных приборах химического контроля.
6. Элементарные основы аналитической и физической химии.
7. Правила ведения производственно – технической  документации.
8. Методику проведения и расчет анализов химического контроля фильтров ВПУ.
9. Методы очистки воды, используемые на химводоочистке.
10. Правила работы с грузоподъёмными механизмами, управляемыми с пола.
11. Правила чистки, промывки ёмкостей и оборудования в химическом цехе.</t>
  </si>
  <si>
    <t xml:space="preserve">принимаются лица, имеющие среднее общее образование, профессиональную подготовку. </t>
  </si>
  <si>
    <t xml:space="preserve">должен знать:
- отравляющее действие вредных веществ, применяемых в химическом цехе и признаки отравления ими.
-правила пользования средствами защиты органов дыхания.
- пожароопасные вещества и способы их тушения.
- способы определения аварий и преждевременного износа деталей.
- конструкцию применяемого универсального и специального инструмента и приспособлений.
-свойства и условия применения смазочных, прокладочных и уплотняющих материалов.
- слесарное дело.
- элементарные сведения по механике, водоподготовке.
- правила работы с грузоподъёмными механизмами, управляемыми с пола.
- правила чистки, промывки ёмкостей и оборудования в химическом цехе.
</t>
  </si>
  <si>
    <t xml:space="preserve"> лица имеющие среднее общее образование. </t>
  </si>
  <si>
    <t>должен знать:
1. Отравляющее действие вредных веществ, применяемых в лаборатории и признаки отравления ими.                                                                                                                                                    2. Правила пользования средствами защиты органов дыхания.
3. Пожароопасные вещества и способы их тушения.
4. Правила сборки лабораторных установок.
5. Правила работы на лабораторных приборах химического контроля.
6. Правила ведения оперативной технической документации.                                                7. Методику проведения анализов и расчетов химического контроля.
8. Состав, свойства и назначение реактивов.
 9. Способы определения массы и объема химических веществ.
10. Способы приготовления сложных титрованных растворов.
11. Правила взвешивания на аналитических весах и проведение необходимых расчетов по результатам анализа.
 12. Правила пользования приборами химического контроля.
13. Требования, предъявляемые к качеству проб и проводимых анализов.
14. Правила наладки лабораторного оборудования.
15. Тех. условия и государственные стандарты на проводимые анализы.
 16. Правила ведения технической документации на выполнение работ.
 17. Основы общей и аналитической химии.</t>
  </si>
  <si>
    <t xml:space="preserve">должен знать:
• правила и порядок приема грузов и багажа и выдаче их получателям;
• правила хранения грузов и багажа;
• правила оформления документов на получаемые и отправляемые грузы;
• порядок составления актов общей формы;
• правила внутреннего трудового распорядка АО «НТЭК»;
• правила техники безопасности при производстве погрузо–разгрузочных и складских работ;
• правила и нормы охраны труда, техники безопасности, производственной санитарии;
• правила эксплуатации вычислительной техники, инструкции по использованию программных средств и продуктов, пакет программ Microsoft Office.
</t>
  </si>
  <si>
    <t xml:space="preserve"> На должность столяра строительного 5 разряда назначаются лица с об-разованием не ниже среднего, прошедшие медицинское освидетельствование.</t>
  </si>
  <si>
    <t xml:space="preserve"> основные породы и пороки древесины;
 способы изготовления сопряжений и сборки элементов столярных изде-лий;
 способы заделки отдельных мест древесины;
 способы изго¬товления столярных изделий средней сложности;
 меры безопасности при эксплуатации деревообрабатывающих станков;
 меры безопасности при эксплуатации электроприборов на рабочем месте.
</t>
  </si>
  <si>
    <r>
      <t xml:space="preserve"> </t>
    </r>
    <r>
      <rPr>
        <sz val="11"/>
        <rFont val="Tahoma"/>
        <family val="2"/>
        <charset val="204"/>
      </rPr>
      <t>На должность плотника  назначаются лица с образованием не ниже среднего, прошедшие медицинское освидетельствование и не имеющие противопоказаний по состоянию здоровья. Прошедшие обучение безопасным методам и приемам выполнения работ, стажировку на рабочем месте, имеющие удостоверение по профессии.</t>
    </r>
  </si>
  <si>
    <t xml:space="preserve">Выполнять общестроительные работы
Выполнять опалубочные работы
 Должен знать основные элементы деревянных частей зданий и деревянных конструкций и требования, предъявляемые к их качеству; способы устройства каркасов стен, чистых обшивок и временных сооружений; способы заготовки шпунтовых свай; способы соединения деталей простыми врубками; способы сухого антисептирова-ния; способы пропитки деревянных конструкций и деталей антисептическими и огнезащитными составами в ваннах; способы разметки и покрытия крыш; требова-ния, предъявляемые к качеству штучных кровельных материалов и покрытий; устройство монтажных поршневых пистолетов и правила их эксплуатации
</t>
  </si>
  <si>
    <t>01.03.2020
12.11.2021</t>
  </si>
  <si>
    <t>На должность грузчика УПП назначаются лица без предъявления требований к образованию и опыту работы, не моложе 18 лет, прошедшие медицинское освидетельствование и годные по состоянию здоровья.</t>
  </si>
  <si>
    <t xml:space="preserve">• правила погрузки и выгрузки грузов;
• правила укладки, крепления, укрытия грузов на складе и транспортных средствах;
•  правила применения простейших погрузочно-разгрузочных приспособлений и средств транспортировки;
• условную сигнализацию при погрузке и выгрузке грузов подъемно-транспортными механизмами;
• допустимые габариты при погрузке грузов на открытый железнодорожный подвижной состав и автомашины, при разгрузке грузов из железнодорожных вагонов и укладке их в штабель;
• расположение складов и мест погрузки и выгрузки грузов;
• правила и нормы охраны труда, техники безопасности, производственной санитарии и противопожарной безопасности;
• приемы и методы оказания доврачебной медицинской помощи.
</t>
  </si>
  <si>
    <t xml:space="preserve"> Требования к образованию и обучению:
 Высшее образование - бакалавриат или среднее профессиональное образование;
Дополнительное обучение по программе подготовки на должность начальника смены электростанции.
 Требования к опыту практической работы:
 Стаж работы на должностях старшего оперативного персонала котельного, турбинного и/или электрического цехов (подразделений) не менее одного года при наличии высшего образования;
 Стаж работы на должностях старшего оперативного персонала котельного, турбинного и электрического цехов (подразделений) не менее трех лет при наличии среднего профессионального образования.</t>
  </si>
  <si>
    <r>
      <rPr>
        <sz val="7"/>
        <rFont val="Tahoma"/>
        <family val="2"/>
        <charset val="204"/>
      </rPr>
      <t xml:space="preserve">  </t>
    </r>
    <r>
      <rPr>
        <sz val="12"/>
        <rFont val="Tahoma"/>
        <family val="2"/>
        <charset val="204"/>
      </rPr>
      <t>должен знать: устройство, назначение, принцип работы, эксплуатационные характеристики основного и вспомогательного оборудования станции, текущие технико-экономические показатели для электростанции и плановые задания по ним; территориальное расположение всего оборудования станции, главную электрическую и тепловую схемы станции, а также электрическую схему питания собственных нужд станции, схемы технологических связей с НМЗ, электрических связей с энергосистемой и НМЗ, назначение и принцип работы средств измерений, автоматики, устройств сигнализации, блокировок, электрических и технологических защит, средств вычислительной техники.</t>
    </r>
  </si>
  <si>
    <t>213, 215</t>
  </si>
  <si>
    <t>Служба электрических подстанций Район подстанций г. Талнаха     Участок по ремонту подстанций Бригада по ремонту подстанций (161)</t>
  </si>
  <si>
    <t>155</t>
  </si>
  <si>
    <t xml:space="preserve">08-00 - 20-00                             20-00 - 08-00 </t>
  </si>
  <si>
    <t xml:space="preserve">К работе электрослесарем в действующих электроустановок допускаются лица не моложе 18 лет, имеющие среднее образование, прошедшие предварительный медицинский осмотр и признанные годными к выполнению данной работы.  </t>
  </si>
  <si>
    <t>Электрослесарь должен знать: элементы конструкции закрытых и открытых распределительных устройств до 110 кВ; минимальные допускаемые расстояния между оборудованием; правила чтения схем первичных соединений электрооборудования электрических подстанций; конструкцию и принцип работы трансформатора мощностью до 40000 кВА напряжением 110 кВ; назначение и конструкцию мастико- и маслонаполненных бакелитовых и фарфоровых вводов напряжением до 110 кВ; приемы работ и последовательность операций по их ремонту; устройство и принцип действия вакуумсушильной печи, вакуум насосов, компрессорной установки, цеолитовой установки, токоограничевающего реактора, переключающих устройств типа РПН с токоограничивающими реакторами, переключателями ПБВ всех типов; основные сведения о схемах вторичных цепей; меры проведения испытаний оборудования; правила вывода оборудования в ремонт и допуска к работам в электроустановках; правила, организацию и приемы стропальных работ; способы и сроки испытания такелажных средств, защитных средств и изолирующих приспособлений; основы электротехники и механики.</t>
  </si>
  <si>
    <t>6</t>
  </si>
  <si>
    <t>37</t>
  </si>
  <si>
    <t>Предприятие тепловодоснабжения Талнаха  II подъем</t>
  </si>
  <si>
    <t>Машинистом насосных установок пТВС Талнаха УТВС могут работать лица не моложе 18 лет, имеющие среднее профессиональное образование, прошедшие медицинское освидетельствование и не имеющие противопоказаний по состоянию здоровья, производственное индивидуальное обучение по профессии машиниста насосных установок на рабочем месте, прошедшие стажировку, проверку знаний по правилам производственно-технической эксплуатации, правилам промышленной безопасности, правилам противопожарной безопасности, рабочей инструкции и инструкций по охране труда</t>
  </si>
  <si>
    <t xml:space="preserve">Проверка работы вверенного оборудования. 
3.5 Контроль параметров потребителей и работы оборудования через каждый час. Два раза в смену информирование дежурного диспетчера о параметрах работы насосной станции и вспомогательного  оборудования.  Производство оперативных и плановых переключений насосных установок.  Производство запуска и отключения насосных агрегатов согласно графику сменности оборудования.  Осуществление регулировок и соблюдение заданных параметров работы насосной станции (давление, температура, расход), согласно установленных графиков.  Обеспечение бесперебойной и экономичной работы оборудования насосной станции.  Производство набивки сальников на насосных агрегатах и запорной арматуре, заливку масла в подшипники.  Передача данных о работе оборудования и параметров работы насосной станции оператору и  диспетчеру ПС УТВС согласно графика, а в аварийных ситуациях немедленно.   Информирование оператора и диспетчера ПС УТВС, мастера участка пТВС Талнаха УТВС о всех изменениях в режиме работы оборудования, неполадках на оборудовании, устранение которых не в состоянии обеспечить собственными силами.   Ведение документации согласно утвержденного перечня документации находящихся  на насосной станции (ведение оперативного журнала, журналов замеров параметров, ведомостей и т.д.).
</t>
  </si>
  <si>
    <t xml:space="preserve">17.12.2021, 29.12.2021 </t>
  </si>
  <si>
    <t>Электромонтером по ремонту и обслуживанию электрооборудования могут работать лица не моложе 18 лет, имеющие среднее профессиональное образование, прошедшие медицинское освидетельствование и не имеющие противопоказаний по состоянию здоровья, имеющие свидетельство по профессии электромонтер по ремонту и обслуживанию электрооборудования, прошедшие стажировку, дублирование, проверку знаний по правилам охраны труда при эксплуатации электроустановок, правилам техники безопасности, правилам противопожарной безопасности, рабочей инструкции и инструкций по охране труда, аттестованные на III группу по электробезопасности и выше</t>
  </si>
  <si>
    <t xml:space="preserve">Регулирование нагрузки электрооборудования, установленного на обслуживаемом участке
Разделка, сращивание, изоляция и пайка проводов напряжением свыше 1000 В
Ремонт трансформаторов, переключателей, реостатов, постов управления, магнитных пускателей, контакторов и другой несложной аппаратуры
Выполнение такелажных операций с применением кранов и других грузоподъемных машин
Выполнение простых слесарных, монтажных и плотничных работ при ремонте электрооборудования
Разборка, текущий ремонт электрооборудования сложного назначения, всех типов и габаритов под руководством электромонтера более высокой квалификации
Регулирование и проверка электрооборудования после ремонта
Обслуживание силовых и осветительных электроустановок со сложными схемами включения
Размотка, разделка, дозировка, прокладка кабеля, монтаж вводных устройств и соединительных муфт, концевые заделки в кабельных линиях напряжением до 35 кВ
Определение мест повреждения кабелей, измерение сопротивления заземления, потенциалов на оболочке кабеля
Проверка и измерение мегомметром сопротивления изоляции распределительных сетей, статоров и роторов электродвигателей, обмоток трансформаторов, вводов и выводов кабелей
Ремонт электрооборудования подъемных сооружений
Ремонт ручного электроинструмента
Проверка и ремонт электроприводов с магнитными станциями и сложными схемами автоматики и блокировки
Обслуживание, наладка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
Сложные эпоксидные концевые разделки в высоковольтных кабельных сетях, а также монтаж соединительных муфт между медными и алюминиевыми кабелями
</t>
  </si>
  <si>
    <t>Район теплоснабжения Участок теплоснабжения Промплощадки</t>
  </si>
  <si>
    <t>336</t>
  </si>
  <si>
    <t>П. 4.4; 5.1; 6.1; 24</t>
  </si>
  <si>
    <t>Слесарем по обслуживанию тепловых сетей IV группы квалификации могут работать лица не моложе 18 лет, имеющие среднее профессиональное образование и стаж работы по профилю не менее 1 года, прошедшие медицинское освидетельствование и не имеющие противопоказаний по состоянию здоровья, имеющие свидетельство по профессии слесаря по обслуживанию тепловых сетей, прошедшие стажировку,  проверку знаний по правилам производственно-технической эксплуатации, правилам промышленной безопасности, правилам противопожарной безопасности, рабочей инструкции и инструкций по охране труда, прошедшие дублирование, аттестованные на I группу по электробезопасности</t>
  </si>
  <si>
    <t xml:space="preserve">Обслуживание оборудования тепловых сетей с трубопроводами диаметром до 500 мм.  Обход трасс тепловых сетей и паропроводов с заполнением журнала обходов и регистрации дефектов. Наблюдение за состоянием сетей с целью предохранения трубопроводов от затопления верхними, грунтовыми или паводковыми водами.  Проверка состояния попутных дренажей, очистка дренажных труб, откачка воды из подвалов зданий и сооружений Района теплоснабжения.  Осмотр оборудования в камерах переключений.  Обслуживание и текущий ремонт запорной и регулирующей арматуры с ручным приводом и с приводом от червячной передачи, спускных и воздушных кранов, опор, металлоконструкций, сальниковых компенсаторов и другого оборудования, и сооружений тепловых сетей.  Содержание рабочих мест, камер и всего оборудования в камерах переключения в чистоте.  Покраска металлоконструкций, маркировка трубопроводов и арматуры.  Текущий ремонт тепловых сетей, гидравлические и тепловые испытания сетей.   Пуск и наладка тепловых сетей, контроль за режимом их работы.  Промывка тепловых сетей.  Снятие показаний с приборов КИП
</t>
  </si>
  <si>
    <t>122, 241</t>
  </si>
  <si>
    <t>Район водоснабжения  Участок очистных сооружений Норильска</t>
  </si>
  <si>
    <t>403</t>
  </si>
  <si>
    <t>Слесарем аварийно-восстановительных работ 5 разряда могут работать лица, достигшие 18-летнего возраста, имеющие среднее профессиональное или среднее общее образование и стаж работы по профилю не менее 1 года, прошедшие медицинское освидетельствование и не имеющие противопоказаний по состоянию здоровья, прошедшие обучение и сдавшие экзамены в комиссии предприятия по правилам технической эксплуатации, правилам промышленной безопасности, правилам противопожарной безопасности, электробезопасности, знание рабочей и производственной инструкций</t>
  </si>
  <si>
    <t xml:space="preserve">Выполнение  аварийно-восстановительных работ на действующих  водопроводных сетях, обслуживание, регулировка и ремонт трубопроводов, водопроводных сетей, запорной арматуры и задвижек диаметром свыше 900мм. Выключение и пуск магистральных трубопроводов. Выполнение переключений на основных коллекторах.  Обход водоводов и насосных станций по графику.  Отогрев замороженных водоводов.  Наведение порядка на насосных станциях и их территориях.  Покраска оборудования.   Набивка сальников на насосах, компенсаторах и задвижках до Ду900 мм и выше.  Выполнение работ по строповке.  Выполнение обязанности производителя работ по наряду
</t>
  </si>
  <si>
    <t>436,     438</t>
  </si>
  <si>
    <t>444,    446,  451, 454</t>
  </si>
  <si>
    <t xml:space="preserve">ПТО </t>
  </si>
  <si>
    <t>427</t>
  </si>
  <si>
    <t xml:space="preserve"> На должность архивариуса ПТО УТВС назначается лицо, имеющее среднее профессиональное образование или среднее (полное) общее образование и специальную подготовку по установленной программе без предъявления требований к стажу работы, прошедшее медицинское освидетельствование и не имеющее противопоказаний по состоянию здоровья</t>
  </si>
  <si>
    <t xml:space="preserve">  Организация хранения и обеспечение сохранности документов завершенных делопроизводством.  Приём, регистрация, систематизация и использование документов, завершенных делопроизводством.  Участие в работе по экспертизе ценности архивных документов.   Составление справочной электронной базы, облегчающей учёт и использование архивных документов, обеспечение удобного и быстрого их поиска.  Шифрование единиц хранения, систематизация и размещение карточек архива, ведение их учёта. Осуществление деятельности по поддержанию проектной, сметной, рабочей и другой документации в удовлетворительном состоянии. Оцифровка имеющейся проектной, рабочей, сметной, исполнительной документации.  Оказание методической и практической помощи специалистам УТВС в поиске проектных документов, в т.ч. через архивы ЗФ ПАО «ГМК «Норильский никель» и государственные архивы.  Консультирование работников ПТО УТВС о порядке формирования, подготовки и сдачи документов для архивного хранения  Контроль за своевременным поступлением архивных документов, завершенных делопроизводством. Участие в разработке номенклатуры дел ПТО УТВС, проверка правильности формирования и оформления документов архивного хранения. Формирование свода номенклатуры дел по ПТО УТВС.  Ведение работы по составлению описей дел для приема/передачи проектной, рабочей, исполнительной в архивы УТВС АО «НТЭК», ЗФ ПАО «ГМК «Норильский никель», государственные архивы, составление актов на списание и уничтожение материалов, сроки, хранения которых истекли
</t>
  </si>
  <si>
    <t>122-124</t>
  </si>
  <si>
    <t xml:space="preserve">5.1 На должность специалиста назначается лицо, имеющее высшее юридическое образование или высшее образование без предъявления требований по стажу работы или среднее профессиональное образование и стаж работы в подразделениях АО «НТЭК» не менее одного года.
5.2 Специалист должен знать:
5.2.1 законодательные акты РФ, регламентирующие производственно-хозяйственную и финансовую деятельность предприятия, в том числе (но не ограничиваясь) гражданское, трудовое, финансовое, административное, уголовное, налоговое, экологическое законодательство РФ, локальные нормативные акты                      АО «НТЭК».
5.2.2 основы экономики, организации труда, производства и управления.
5.2.3 технические средства механизации и автоматизации (уверенное пользование компьютером, программными приложениями (Microsoft Office, «Консультант +», СПС «Гарант», ИАС «SAP» и др.), офисной оргтехникой, работа в локальной и глобальной (Интернет) сети). 
5.2.4 порядок систематизации, учета и ведения правовой документации с использованием современных информационных технологий.
5.2.5 правила и нормы охраны труда, техники безопасности, производственной санитарии и противопожарной защиты.
5.3 Для выполнения возложенных должностных обязанностей специалист должен иметь:
5.3.1 высокую работоспособность, способность адаптироваться к новой ситуации и оперативно принимать решения, развитое логическое мышление, обладать инициативностью в выполнении поставленных задач, уметь грамотно прогнозировать результаты своей работы и эффективно использовать свой профессиональный потенциал.
5.3.2 высокий уровень общей и производственной культуры (этики), принимать и выполнять социальные нормы и правила.
</t>
  </si>
  <si>
    <t xml:space="preserve">На специалиста отдела по работе с задолженностью возлагаются следующие должностные обязанности:
2.1 Своевременное и качественное исполнение приказов (распоряжений), указаний, требований Руководства, не противоречащих действующему законодательству РФ.
2.2 Представление интересов АО «НТЭК» в отношениях с органами государственной власти и местного самоуправления, коммерческих и некоммерческих организациях, физическими лицами согласно выданной доверенности.
2.3 Представление и защита интересов АО «НТЭК» в арбитражных и третейских судах, в судах общей юрисдикции (в том числе у мировых судей), органах государственной власти и местного самоуправления, в коммерческих и общественных организациях, по направлениям деятельности ГПИР и в пределах выданной доверенности на представительство.
2.4 Подготовка заявлений (жалоб), отзывов (возражений) и иных документов, по направлениям деятельности ГПИР.
2.5 Сопровождение дел, находящихся в производстве арбитражных и третейских судах, судах общей юрисдикции (в том числе у мировых судей).
2.6 Осуществление контроля за своевременным исполнением решений (постановлений) судов, государственных и муниципальных органов.
2.7 Введение в SAP заявок на оплату государственных пошлин, административных штрафов и иных платежей, по направлениям деятельности ГПИР.
2.8 Предъявление исполнительных документов для принудительного исполнения судебных решений, взаимодействие со службой судебных приставов в соответствии с законодательством РФ.
2.9 Подготовка соглашений о реструктуризации задолженности, соглашений об уступке прав требований (цессии), соглашений о переводе долга в соответствии с действующим законодательством РФ.
2.10 Подготовка заключений о судебной перспективе (списании) по предоставленным досье по просроченной задолженности.
2.11 Изучение, анализ и обобщение результатов рассмотрения претензий, судебных и арбитражных дел, практики заключения и исполнения хозяйственных договоров с целью разработки предложений об устранении выявленных недостатков и улучшении хозяйственно-финансовой деятельности АО «НТЭК».
2.12 Подготовка заключений по правовым вопросам, возникающим в деятельности АО «НТЭК», по направлению деятельности ГПИР.
</t>
  </si>
  <si>
    <t>образование среднее профессиональное (электротехническое), должен иметь св-во по профессии эл.слесарь по ремонту оборудования распределительных устройств 4 разряда ; квалификационную группу по электробезопасности не ниже IV; уд.стропальщика; уд.на право управления ГПМ, упр.с пола; уд. на право обслуживания подъёмников (вышек) в качестве рабочего люльки; уд. на право ремонта электрического оборудования ГПКиМ, допуск к работе на высоте 2 (вторая) группа безопасности</t>
  </si>
  <si>
    <t>образование среднее общее, должен иметь св-во по профессии электромонтер оперативно-выездной бригады V гр.кв. и опыт работы эл.монтером ОВБ IV гр.кв. не менее 2 лет, квалификационную группу по электробезопасности не ниже IV; уд.стропальщика; уд. на право обслуживания подъёмников (вышек) в качестве рабочего люльки; допуск к работе на высоте 2 (вторая) группа безопасности</t>
  </si>
  <si>
    <t>контроль технического состояния оборудования эл.сетей: подстанций , рапред.пунктов, воздушных и кабельных линий; оператиное и техническое обслуживание оборудования напр. 6-110кВ; оперативные переключения при ликивидации аварий  …</t>
  </si>
  <si>
    <t>03.09.2021, 31.12.2021</t>
  </si>
  <si>
    <t>образование среднее общее, должен иметь св-во по профессии слесарь по ремонту оборудования котельных и пылеприготовительных цехов 4р.; стропальщик, удостоверение на II группу по электробезопасности</t>
  </si>
  <si>
    <t>выполнение разборки, ремонта, реконструкции, сборки, испытания, регулировки, наладки сложных узлов и механизмов основного и вспомогательного ремонтируемого оборудования, поверхностей нагрева, барабанов котлов, коллекторов, механизмов подачи топлива, трубопроводов воды, пара, газа, мазута (жидкого топлива) и арматуры различных параметров. Выполнение такелажных, стропальных работ.</t>
  </si>
  <si>
    <t>18.11.2020
26.12.2020</t>
  </si>
  <si>
    <t>образование среднее профессиональное (специалист среднего звена), должен иметь св-во по профессии слесаря КИП 5 разряда и опыт работы слесарем КИП 4 разряда не менее 1 года, квалификационную группу по электробезопасности не ниже III, допуск к техническому обслуживанию и ремонту систем газораспределения и газопотребления</t>
  </si>
  <si>
    <t xml:space="preserve">выполнение ремонта, монтажа, наладки и регулирование сложных средств измерений, выявление и устранение дефектов в работе контрольно-измерительных приборов </t>
  </si>
  <si>
    <t>Электромонтер по ремонту аппаратуры релейной защиты и автомитики</t>
  </si>
  <si>
    <t>образование среднее профессиональное, должен иметь св-во по профессии электромонтер по ремонту аппаратуры РЗиА 6 разряда и опыт работы 5 разряда не менее 1 года, квалификационную группу по электробезопасности IV</t>
  </si>
  <si>
    <t>обслуживание, настройка, ремонт устройств релейной защиты и автоматики электрооборудования 6-110 кВ
выполнение работ по совмещаемой профессии - электромонтер по испытаниям и измерениям</t>
  </si>
  <si>
    <t xml:space="preserve">среднее профессиональное образование и стаж работы электромонтером по испытаниям и измерения V группы квалификации не менее 1 года;
наличие свидетельства по профессии электромонтер по испытаниям и измерения VI группы квалификации
</t>
  </si>
  <si>
    <t>выполнение на понизительных и распределительных подстанциях и в электрических сетях сложных и ответственных испытаний и измерений параметров электрооборудования до 220 кВ; испытание повышенным приложенным напряжением высоковольтных электродвигателей и машин постоянного тока; испытание повышенным напряжением электрооборудования с определением токов утечки и емкостных токов. ...</t>
  </si>
  <si>
    <t>Район котельных, Котельная №7</t>
  </si>
  <si>
    <t xml:space="preserve">среднее профессиональное образование (специалист среднего звена) или доп.проф. образование по профилю, должен иметь св-во лаборанта анализа 4 разряда, опыт работы по 3 разряду не менее года;
наличие свидетельства по профессии пробоотборщик
</t>
  </si>
  <si>
    <t>выполнение химических и бактериалогических анализов любой степени сложности по применению МИ, ГОСТам и другой нормативно-технической документации
выполнение работ по совмещаемой профессии - пробоотборщик</t>
  </si>
  <si>
    <t>Электромонтер по ремонту и обслуживанию электрооборудования</t>
  </si>
  <si>
    <t xml:space="preserve">Лицо не моложе 20 лет, имеющее необходимую профессиональную подготовку, удостоверение соответствующей категории.Опыт работы не менее двух лет </t>
  </si>
  <si>
    <t>п. 18</t>
  </si>
  <si>
    <t>Лицо не моложе 18 лет, имеющие необходимую профессиональную подготовку, водительское удостоверение соответствующей категории.</t>
  </si>
  <si>
    <t>Управление автомобилями. Проведение проверки технического состояния автомобиля перед выездом на линию, его сдачп и постановкп на отведенное место. Заправка автомобиля топливом, смазочными материалами и охлаждающей жидкостью. Устранение возникших во время работы на линии мелких эксплуатационных неисправносей подвижного состава.</t>
  </si>
  <si>
    <t>Лица, достигшие 18-летнего возраста, обученные по данной профессии, имеющие удостоверение установленного образца.</t>
  </si>
  <si>
    <t>общее образование, прошедшие профессиональное обучение по программам профессиональной подготовки по профессиям рабочих, имеющие удостоверение установленного образца, стаж работы плотником 4-го разряда не менее шести месяцев</t>
  </si>
  <si>
    <t xml:space="preserve"> - выполнять работы по изготовлению и сборке балок, ферм, диафрагм и полотна моста в единое пролетное строение
 - выполнять работы по постановке элементов конструкций мостов-стоек, подкосов, ригелей, прогонов, подкосных подушек, перил и противопожарных площадок в соответствии с технологической документацией
 - проводить работы по изготовлению станины и стрелы копра; установке стрелы на станину при помощи системы подкосов;
 - производить сборку домов из бревен, брусьев и щитов в соответствии с требованиями технологической документации;</t>
  </si>
  <si>
    <t>лица, достигшие 18-летнего возраста, имеющие общее образование, прошедшие профессиональное обучение по программам профессиональной подготовки по профессиям рабочих, имеющие удостоверение установленного образца, стаж работы плотником 3-го разряда не менее шести месяцев</t>
  </si>
  <si>
    <t>применять приспособления, инструменты и деревообрабатывающие станки в соответствии с требованиями охраны труда; выбирать вид сопряжения элементов конструкций в зависимости от объекта применения (упор контактных поверхностей (врубка) или соединение на механических связях); выполнять замену кровельных листов и плиток на поврежденных участках крыш сложной геометрической формы; выполнять замену поврежденных участков каркасных стен, полов и дощатой кровли; выполнять звукоизоляционные работы при устройстве перегородок, оконных и дверных коробок, блоков и подоконных досок в соответствии с требованиями к монтажу</t>
  </si>
  <si>
    <t>Требования к образованию и обучению: основные программы профессионального обучения - программы профессиональной подготовки по профессиям рабочих, программы переподготовки рабочих, программы повышения квалификации рабочих (до одного года).Требование к опыту практической работы: не менее двух месяцев маляром 3-го разряда.</t>
  </si>
  <si>
    <t>Маляр обязан выполнять следующие виды работ: приготовление грунтовочных составов, эмульсий и паст по заданной рецептуре;нанесение на поверхность шпатлевки механизированным инструментом; нанесение на поверхность олифы, грунта, эмульсий и паст механизированным инструментом; нанесение побелки на вертикальные и горизонтальные поверхности кистями, валиками, краскопультами с ручным приводом; приготовление окрасочных составов по заданной рецептуре; окрашивание поверхностей кистями, валиками, краскопультами с ручным приводом: вытягивание филенок без подтушевывания; нанесение на вертикальные и горизонтальные поверхности клеевых (жидких) обоев; окрашивание поверхностей по трафарету в один тон; окрашивание рам; оклеивание стен и потолков простыми обоями плотностью до 110 г/м2; оклеивание поверхностей обоями средней плотности от 110до 180 г/м2; оклеивание стен и потолков тканевыми обоями.</t>
  </si>
  <si>
    <t xml:space="preserve">
15.09.2021 01.10.2021 </t>
  </si>
  <si>
    <t>Лица, не моложе 18 лет, прошедшие обучение по программам подготовки квалифицированных рабочих. Стаж работы не менее одного года слесарем по ремонту гидротурбинного оборудования 4-го разряда обученные по данной профессии, имеющие удостоверение установленного образца и квалификационной группой по электробезопасности не менее II.</t>
  </si>
  <si>
    <t xml:space="preserve">среднее профессиональное образование - программы подготовки специалистов среднего звена или среднее профессиональное образование - программы подготовки специалистов среднего звена (непрофильное) и дополнительное профессиональное образование - программы профессиональной переподготовки по профилю деятельности. </t>
  </si>
  <si>
    <t>обеспечивать сохранность складируемых товарно-материальных ценностей, соблюдать режим хранения, вести и учитывать складские операций; участвовать в комиссионном составлении актов при недостаче грузов в установленные сроки; обеспечивать надлежащее хранение транспортных документов</t>
  </si>
  <si>
    <t>Вывешивание лопаток направляющего аппарата с регулированием зазоров;                                                                         Выполнение стропальных и такелажных работ при перемещении сложных и ответственных узлов и элементов гидрооборудования;                                                                                                                                                   Ввыявление дефектов, определение причин и степени износа отдельных узлов и деталей оборудования, арматуры; замеры сопротивления изоляции; замеры уклонов валов с помощью микрометрического уровня или по струнам;                                                                                                                                                                  Испытание и наладка, монтаж сложных деталей и механизмов основного и вспомогательного оборудования гидротурбин и механической части гидрогенераторов;</t>
  </si>
  <si>
    <t>Лица, не моложе 18 лет, среднее профессиональное образование – программы подготовки квалифицированных рабочих; профессиональное обучение – программы профессиональной подготовки по профессиям «стропальщик». Требования к опыту практической работы: не менее одного года работ слесарем по ремонту гидротурбинного оборудования/монтажником гидроагрегатов 3 разряда.</t>
  </si>
  <si>
    <t>лицо не моложе 18 лет, имеющее среднее профессиональное образование или среднее образование и профессиональную подготовку в специализированных центрах подготовки персонала, прошедший обязательный предварительный (при поступлении на работу) медицинский осмотр, не имеющей медицинских противопоказаний к выполнению данного вида работ.</t>
  </si>
  <si>
    <t>Электрогазосварщик обязан выполнять следующие виды работ: Кислородная плазменная и газоэлектрическая прямолинейная и криволинейная резка в различных положениях сложных деталей из различных сталей, цветных металлов и сплавов по разметке вручную.Кислородно-флюсовая резка деталей резка деталей из высокохромистых сталей и хромостоникелевых сталей и чугуна. Проверка работоспособности и исправности сварочного оборудования для РД, настройка сварочного оборудования для РД с учетом особенностей его специализированных функций (возможностей). Выполнение РД сложных и ответственных конструкции с применением специализированных функций (возможностей) сварочного оборудования. Выполнение дуговой резки. Контроль с применением измерительного инструмента сваренных РД сложных и ответственных конструкций на соответствие геометрических размеров требованиям конструкторской и производственно-технологической документации по сварке. Исправление дефектов РД сваркой.</t>
  </si>
  <si>
    <t>выполнение проверки на холостом ходу работы всех механизмов и на малом ходу работы тормозов бульдозера; испытания бульдозера на холостом ходу и под нагрузкой, контроль режима его работы; установка и снятие несложной осветительной арматуры бульдозера (для работы в темное время суток); выявление и устранение незначительных неисправностей в работе оборудования бульдозера, не требующее разборки механизмов;Выполнение в составе ремонтной бригады текущего ремонта бульдозера и навесного оборудования; подготовка инструмента, необходимого для управления и обслуживания бульдозера; выполнение визуального осмотра основных узлов бульдозера и навесного оборудования; проверка бульдозера и навесного оборудования на наличие дефектов и/или механических повреждений металлоконструкций; проверка заправки и дозаправка бульдозера топливом, маслом, охлаждающей жидкостью и другими специальными жидкостями; выполнение монтажа/демонтажа навесного оборудования бульдозера в соответствии с техническим заданием</t>
  </si>
  <si>
    <t>лица, не моложе 18 лет, прошедшие профессиональное обучение по программам профессиональной подготовки по профессиям рабочих, программам переподготовки рабочих, программам повышения квалификации рабочих в области ремонта воздушных линий электропередачи, имеющие стаж работы электромонтёром по ремонту и обслуживанию воздушных линий электропередач 5-го разряда не менее одного года, имеющие соответствующую квалификацию, удостоверение установленного образца</t>
  </si>
  <si>
    <t>проверка по наряду или распоряжению наличия, комплектности необходимых средств защиты, приспособлений, ограждающих устройств, инструмента, приборов контроля и безопасности перед началом работы; измерение сопротивления заземления опор и тросов, проверка электрической прочности подвесных изоляторов; проверка состояния заземляющих устройств, опор и их элементов, состояния фундаментов опор; проведение верховых осмотров воздушных линий электропередачи, в том числе под напряжением; расчистка и расширение трасс воздушных линий электропередачи; разборка, сборка, регулировка и испытание ремонтируемых конструкций и подъемно-транспортных механизмов</t>
  </si>
  <si>
    <t>Электромонтер по ремонту и обслуживнию электрооборудования</t>
  </si>
  <si>
    <t>лицо, не моложе 18 лет, прошедшее профессиональное обучение по программам профессиональной подготовки по профессиям рабочих, переподготовки рабочих, повышения квалификации рабочих в области электроэнергетики и стаж работы электромонтером 5 разряда не менее одного года. Не имеющее медицинских противопоказаний к выполнению данного вида работ.</t>
  </si>
  <si>
    <t>Обслуживание производственных участков или цехов с особо сложными схемами первичной и вторичной коммутации и дистанционного управления; Наладка, ремонт и регулирование ответственных, особо сложных, экспериментальных схем технологического оборудовании, а также ответственных и экспериментальных электрических машин, электроаппаратов, электроприборов; Обслуживание, наладка и регулирование электрических самопишущих и электронных приборов; Обслуживание и наладка игнитронных сварочных аппаратов с электроникой, ультразвуковых, электронных, электроимпульсных установок,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t>
  </si>
  <si>
    <t>лицо, не моложе 18 лет, прошедшее профессиональное обучение по программам профессиональной подготовки по профессиям рабочих, переподготовки рабочих, повышения квалификации рабочих в области электроэнергетики и стаж работы электромонтером 5 разряда не менее одного года</t>
  </si>
  <si>
    <t>Обслуживание производственных участков или цехов с особо сложными схемами первичной и вторичной коммутации и дистанционного управления; Наладка, ремонт и регулирование ответственных, особо сложных, экспериментальных схем технологического оборудовании, а также ответственных и экспериментальных электрических машин, электроаппаратов, электроприборов;Обслуживание, наладка и регулирование электрических самопишущих и электронных приборов; Обслуживание и наладка игнитронных сварочных аппаратов с электроникой, ультразвуковых, электронных, электроимпульсных установок, особо сложных дистанционных защит, устройств автоматического включения резерва, а также сложных схем с применением полупроводниковых установок на транзисторных и логических элементах; Проверка классов точности измерительных трансформаторов</t>
  </si>
  <si>
    <t>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как правило, в области, соответствующей направленности (профилю) по сварочному производству. Не менее 1 года работ по 5 разряду по соответствующей профессии.</t>
  </si>
  <si>
    <t>выполнять: ручную дуговую, плазменную и газовую сварку особо сложных аппаратов, деталей, узлов, конструкций и трубопроводов из различных сталей, чугуна, цветных металлов и сплавов, предназначенных для работы под динамическими и вибрационными нагрузками и под высоким давлением; выполняет ручную дуговую сварку (наплавку, резку) плавящимся покрытым электродом (РД) сложных и ответственных конструкций (оборудования, изделий, узлов, трубопроводов, деталей) из различных материалов (сталей, чугуна, цветных металлов и сплавов), предназначенных для работы под давлением, под статическими, динамическими и вибрационными нагрузками</t>
  </si>
  <si>
    <t>лицо не моложе 18 лет, имеющее среднее профессиональное образование, прошедший обязательный предварительный (при поступлении на работу) меди-цинский осмотр, не имеющий медицинских противопоказаний к выполнению данного вида работ</t>
  </si>
  <si>
    <t xml:space="preserve">Электрослесарь 3 разряда обязан выполнять следующие работы:
Разборка отдельных деталей (частей) гидрогенераторов и относя-щейся к ним пускорегулирующей аппаратуры;
Вычерчивание разверток несложных деталей и разметка их для за-готовки материалов;
Маркировка деталей;
Заправка слесарного и специального инструмента;
Перемещение узлов и деталей при помощи простых средств меха-низации при ремонте гидрогенераторов и распределительных устройств под ру-ководством электрослесаря более высокой квалификации;
Обустройство ремонтной зоны, установка покрытий, сигнальных и защитных ограждений, обозначение проходов, установка осветительных прибо-ров.
</t>
  </si>
  <si>
    <t>Лицо имеющее среднее профессиональное образование и опыт практической работы в организациях электроэнергетики не менее одного года, или высшее образование – бакалавриат, без требования к стажу работы, прошедшие обязательный предварительный (при поступлении на работу) медицинский осмотр, не имеющие медицинских противопоказаний к выполнению данного вида работ.</t>
  </si>
  <si>
    <t xml:space="preserve">Эксплуатация и ведение режима работы оборудования, закрепленного за ним в течение смены; обеспечение надежной и безаварийной работы оборудования; организация безопасного производства работ.
</t>
  </si>
  <si>
    <t>17.02.2021 04.12.2021</t>
  </si>
  <si>
    <t>лицо имеющее среднее профессиональное образование и опыт практической работы в организациях электроэнергетики не менее одного года, или высшее образование – бакалавриат, без требования к стажу работы, прошедшие обязательный предварительный (при поступлении на работу) медицинский осмотр, не имеющие медицинских противопоказаний к выполнению данного вида работ.</t>
  </si>
  <si>
    <t xml:space="preserve">Является ответственным дежурным по обслуживанию и эксплуатации оборудования ГЭС по всей зоне обслуживания.
Основными задачами ДЭМ являются:
- эксплуатация и ведение режима работы оборудования, закрепленного за ним в течение смены;
- обеспечение надежной и безаварийной работы оборудования;
- организация безопасного производства работ;
- соблюдение чистоты и порядка на вверенном ему оборудовании и в помещениях.
</t>
  </si>
  <si>
    <t>Слесарь по контрольно-измерительным приборам и автоматике</t>
  </si>
  <si>
    <t>проведение технического обслуживания и поддержание в исправном состоянии оборудования и устройств, входящих в зону обслуживания ВВИИ: средств коммерческого и технического учета электроэнергии на объектах УХ ГЭС и п. Снежногорск; вторичной коммутации схем измерения электрических величин оборудования УХ ГЭС; испытательных установок и поверочного оборудования, закрепленного за ВВИИ; выполнение ремонта, калибровки и поверки средств измерения (далее - СИ) электрических величин, температуры и давления; ремонт, регулировка, испытание, юстировка, монтаж, наладка и сдача сложных теплоизмерительных, оптико-механических, электродинамических, счетных, автоматических и других приборов с установкой автоматического регулирования с суммирующим механизмом и дистанционной передачей показаний; выявление и устранение дефектов в работе средств измерения</t>
  </si>
  <si>
    <t xml:space="preserve">среднее общее образование или среднее профессиональное образование; опыт ведения табельного учета, в том числе в автоматизированной системе учета персонала (1С: Персонал, АК SAP HCM) </t>
  </si>
  <si>
    <r>
      <t>выверка и установка в проектное положение анкерных плит, фундаментных болтов, вентиляционных патрубков и решеток генераторовсоставление эскизов простых деталей с натуры;</t>
    </r>
    <r>
      <rPr>
        <sz val="10"/>
        <rFont val="Tahoma"/>
        <family val="2"/>
        <charset val="204"/>
      </rPr>
      <t>выполнение стропальных и такелажных работ при перемещении узлов и деталей грузоподъемными машинами, механизмами и приспособлениями; выявление дефектов на оборудовании; испытание съемных грузозахватных приспособлений и оснастки, оборудования для ремонта; обработка деталей оборудования с подгонкой и доводкой;подготовка кромок узлов нестандартного оборудования под сварку; производство необходимых замеров, заполнение формуляров (карт) измерений; разборка механизмов средней сложности основного и вспомогательного оборудования гидротурбин и механической части гидрогенераторов; ремонт, сборка, регулировка, монтаж и испытание узлов и механизмов средней сложности основного и вспомогательного оборудования гидротурбин и механической части гидрогенераторов;</t>
    </r>
  </si>
  <si>
    <r>
      <t xml:space="preserve">профессиональное обучение по программам профессиональной подготовки, переподготовки, повышения квалификации по профессиям рабочих. </t>
    </r>
    <r>
      <rPr>
        <i/>
        <sz val="12"/>
        <color theme="1"/>
        <rFont val="Tahoma"/>
        <family val="2"/>
        <charset val="204"/>
      </rPr>
      <t>На базе программ подготовки квалифицированных рабочих - стаж работы по обслуживанию КИПиА не менее одного года.</t>
    </r>
    <r>
      <rPr>
        <sz val="12"/>
        <color theme="1"/>
        <rFont val="Tahoma"/>
        <family val="2"/>
        <charset val="204"/>
      </rPr>
      <t xml:space="preserve"> прохождение обязательного предварительного (при поступлении на работу) и периодических медицинских осмотров (обследований) 1 раз в год, а также внеочередных медицинских осмотров (обследований) в установленном законодательством Российской Федерации порядке; отсутствие противопоказаний для работы по профессии; прохождение в установленные сроки стажировки, проверки знаний и подтверждение квалификационной группы по электробезопасности не ниже IV.</t>
    </r>
  </si>
  <si>
    <t>лицо, имеющее высшее образование (квалификация - бакалавр, специалист, магистр) без предъявления требований к стажу работы или среднее профессиональное образование и стаж работы не менее 3-х лет</t>
  </si>
  <si>
    <t>организация учета движения объектов недвижимости и земельных участков, подготовка и оформление документов, необходимых для получения лицензий на виды деятельности УХ ГЭС АО «НТЭК», подлежащие лицензированию, подготовка проектов приказов, распоряжений и писем по вопросам, входящим в круг должностных обязанностей; подготовка обосновывающих документов при формировании планов реализации инвестиционных проектов, проектно-изыскательских работ, оказания услуг с привлечением заинтересованных лиц от внутриструктурных подразделений УХ ГЭС АО «НТЭК»; составление соответствующих бюджетов по инвестиционной и операционной деятельности, контроль над их исполнением;</t>
  </si>
  <si>
    <t>Лица, не моложе 18 лет, имеющие специальное образование, прошедшие медицинское освидетельствование и не имеющие противопоказаний к выполнению данного вида работ</t>
  </si>
  <si>
    <t xml:space="preserve">Выполнять работы в соответствии со своей квалификацией:
 ремонт, монтаж, демонтаж, испытание, регулировка и наладка особо сложного оборудования, агрегатов и машин и сдача после ремонта;
 слесарная обработка деталей и узлов по 6-7 квалитетам ( 1-2 классу точности ); 
 слесарная обработка деталей по 11-12 квалитетам (4-5 классу точности);
 разборка, ремонт и сборка узлов и оборудования в условиях напряженной и плотной посадок;
 машиниста скреперной лебедки;
 мельницы, грохоты – капитальный ремонт, испытание, регулировка и сдача;
 станки буровые глубокого бурения - ремонт;
 цилиндры, подшипники коренные и шатунные – проверка после обкатки и окончательное крепление всех соединений;
 компрессорные установки – капитальный ремонт, сдача после испытаний;
 машины погрузочные грузоподъемные – ревизия механизма передвижения и поворота, разборка, сборка, выверка и замена деталей;
 чтение чертежей
</t>
  </si>
  <si>
    <t>Лица, имеющие специальное образование или среднее образование и стаж работы с квалификацией 5 разряда не менее 1 года,  прошедшие медицинское освидетельствование и не имеющие противопоказаний к выполнению данного вида работ.</t>
  </si>
  <si>
    <t>Поддерживать в рабочем состоянии и чистоте, установленные контрольно-измерительные устройства (пункты коммутации, выводы кабелей, водомерные устройства).</t>
  </si>
  <si>
    <t>347, 427</t>
  </si>
  <si>
    <t>нет СОУТ</t>
  </si>
  <si>
    <t>Лицо не моложе 18 лет, имеющее профессиональное образование по профилю деятельности или среднее образование и стаж работы с квалификацией 3 разряда не менее 1 года</t>
  </si>
  <si>
    <t xml:space="preserve">Электромонтер обязан:
• проводить осмотр и диагностику технического состояния грузоподъемных кранов и съемных грузозахватных приспособлений;
• сообщать своему непосредственному руководителю обо всех выявленных дефектах и замечаниях в работе оборудования с записью в журнал дефектов;
• проводить работы по техническому обслуживанию и ремонту грузоподъемных кранов и их механизмов;
• подготавливать грузоподъемные механизмы к проведению технического освидетельствования;
• проводить техническое освидетельствование грузоподъемных кранов;
• осматривать и проверять состояние приборов безопасности;
• выполнять техническое обслуживание приборов безопасности в соответствии с эксплуатационной документацией;
• выполнять ремонт приборов безопасности, замену и настройку предохранительных клапанов и концевых выключателей, ремонт механических частей приборов, проверку и замену кабельных соединений, замену электромеханических реле, предохранителей и сигнальных ламп;
• проводить установку, замену и наладку приборов безопасности или их отдельных узлов
</t>
  </si>
  <si>
    <t xml:space="preserve"> Лицо не моложе 18 лет; среднее профессиональное образование и обучение по программе профессиональной подготовки по профессии «стропальщик». Стаж работы не менее одного года слесарем по ремонту гидротурбинного оборудования/монтажником гидроагрегатов 3-го разряда. Группа по электробезопасности не менее II.</t>
  </si>
  <si>
    <t>Слесарь по ремонту ГТО обязан выполнять работы: 
- Ремонт, сборка, регулировка, монтаж и испытание узлов и механизмов средней сложности основного и вспомогательного оборудования гидротурбин и механической части гидрогенераторов;
- Разборка, ремонт и сборка простых узлов и механизмов основного и вспомогательного гидротурбинного оборудования, лопастей рабочего колеса, направляющих турбинных подшипников, дренажных насосов, запорной и предохранительной арматуры, грузоподъемных машин и механизмов кроме системы регулирования, и маслонапорной установки;
- Восстановление профилей выходных и периферийных кромок лопастей рабочих колес гидротурбин в проточной части;
- Шлифовка кавитационных разрушений поверхностей камеры и втулки рабочего колеса в подводной части гидротурбины под наплавку и после наплавки пневмоинструментом по шаблонам.
- Подручные работы при разборке, ремонте и сборке направляющего аппарата гидроагрегата, направляющего турбинного подшипника гидротурбины, с применением несложного слесарного и мерительного инструмента и приспособлений
- Производство необходимых замеров, заполнение формуляров (карт) измерений;
- Разметка и изготовление прокладок сложной конфигурации;
- Ремонт и наладка ручного и пневматического инструмента;
- Ремонт и прокладка трубопроводов;
- Выполнение такелажных работ по перемещению, сборке и разборке узлов и деталей оборудования при помощи простых средств механизации;
- Изготовление и сборка простых узлов металлоконструкций по чертежам под сварку;
- Обработка деталей оборудования с подгонкой и доводкой;
- Подготовка и установка под вальцовку стальных и латунных трубок;
- Подготовка рабочих мест для безопасного производства работ: обустройство ремонтной зоны, установка покрытий, сигнальных и защитных ограждений, обозначение проходов, установка осветительных приборов, выполнение мер пожарной безопасности;
- Совместная работа с электрогазосварщиком в помещении цеха, на гидротурбинном и гидромеханическом оборудовании, проточной части гидроагрегата, в камере рабочего колеса гидротурбины и съемного сегмента.</t>
  </si>
  <si>
    <t>Лицо, не моложе 18 лет; среднее профессиональное образование и обучение по программе профессиональной подготовки по профессиям «стропальщик», «такелажник».
Стаж работы не менее 1 года слесарем по ремонту гидротурбинного оборудования 4-го разряда. Группа по электробезопасности не менее III.</t>
  </si>
  <si>
    <t>Слесарь по ремонту ГТО обязан выполнять работы:
- производить разборку, ремонт, реконструкцию, сборку, регулировку, испытания и наладку сложных узлов деталей и механизмов основного и вспомогательного оборудования радиально - осевых гидротурбин: рабочих колес, подпятников, маслоприемников, направляющих аппаратов, турбинных подшипников, системы техводоснабжения с масло- и воздухоохладителями, системы регулирования гидроагрегата, компрессоров, насосов, масло-, водо- и воздухопроводов, запорной и предохранительной арматуры; 
- производить центровку вертикальных гидроагрегатов с проворотом ротора на 360 град;
- производить восстановительный ремонт арматуры различных параметров;
- производить слесарную обработку деталей по 6 - 7 квалитетам (1 - 2 классам точности) с подгонкой и доводкой;
- выявлять дефекты, определять причины и степень износа отдельных узлов и деталей оборудования, арматуры; определение пригодности деталей к дальнейшей работе, возможности их восстановления;
- производить разметку особо сложных деталей; 
- проводить проверку в работе основного и вспомогательного оборудования после ремонта и сдача его в эксплуатацию.</t>
  </si>
  <si>
    <t xml:space="preserve">Среднее профессиональное по направлениям подготовки «Электроэнергетика» или «Электротехника, электромеханика и электротехнологии», либо высшее профессиональное (техническое) образование без требования к стажу.                                                  Машинист должен знать:
 технологический процесс производства электрической энергии;
 устройство, принцип работы и технические характеристики гидроагрегатов, трансформаторов, общестанционного и вспомогательного электрооборудования;
 принцип работы регуляторов скорости, маслонапорных установок, средств измерений, систем охлаждения гидроагрегатов, систем технического водоснабжения;
 электрические и технологические схемы основного и вспомогательного оборудования, автоматизированные системы управления обслуживаемого оборудования;
 назначение и принцип работы релейной защиты, блокировок, технологических защит, схемы рабочего и аварийного освещения;
 назначение и режимы работы системы возбуждения генератора;
 допустимые отклонения параметров обслуживаемого оборудования;
 системы сигнализации;
 технико-экономические показатели работы гидроагрегатов;
 основы электротехники, гидроэнергетики, гидромеханики и гидродинамики. </t>
  </si>
  <si>
    <t>Ведение заданного режима работы основного и вспомогательного обслуживаемого оборудования. Ликвидация аварийного режима работы основного и вспомогательного обслуживаемого оборудования под руководством НСГ. Оперативный контроль и мониторинг технического состояния основного и вспомогательного обслуживаемого оборудования. Выполнение организационных мероприятий для безопасной реализации технических воздействий ремонтным персоналом.</t>
  </si>
  <si>
    <t>Электромонтер по обслуживаю подстанции</t>
  </si>
  <si>
    <t>206, 213, 214, 219</t>
  </si>
  <si>
    <t xml:space="preserve">30.10.2021;
23.04.2021 </t>
  </si>
  <si>
    <t xml:space="preserve">Требования к образованию и обучению: 
 среднее профессиональное образование - программы подготовки квалифицированных рабочих;
 профессиональное обучение - программы профессиональной подготовки по профессиям рабочих «стропальщик», «электрогазосварщик», «такелажник».
Требования к опыту практической работы: 
 не менее одного года слесарем по ремонту ЭТО 5-го разряда.
Особые условия допуска к работе:
 лица не моложе 18 лет;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установленном законодательством Российской Федерации порядке;
 наличие квалификационного удостоверения;
 допуск к выполнению специальных работ в электроустановках (наличие свидетельства на право проведения специальных работ в удостоверении о проверке знаний норм и правил работы в электроустановках), квалификационная группа по электробезопасности не менее III;
 допуск к самостоятельной работе производится на основании распоряжения по подразделению после проведения инструктажа, стажировки, проверки знаний и дублирования на рабочем месте. 
</t>
  </si>
  <si>
    <t xml:space="preserve">Электрослесарь 6 разряда обязан выполнять работы в соответствии со своей квалификацией:
• особо сложные и ответственные работы по ремонту и реконструкции электротехнического оборудования различных типов исполнения, мощности, напряжения и классов напряжения, любых компоновок, распределительных устройств гидроэлектростанций и подстанций напряжением 330 кВ и выше с применением всевозможных специальных ремонтных приспособлений, механизмов, такелажной оснастки, средств измерений и испытательных установок;
• проведение испытаний и наладочных работ при ремонте оборудования и подготовка его к пуску в эксплуатацию;
• организация работ по ремонту оборудования, его наладке, наладке ремонтных приспособлений, грузоподъемных машин и механизмов;
• дегазация и азотирование трансформаторного масла для заливки трансформаторов;
• обслуживание и ремонт технологических установок по дегазации и азотированию масла, сушке воздуха и вымораживанию паров масла.
Электрослесарь более высокого разряда, помимо выполнения работ, предусмотренных его квалификационной характеристикой, должен владеть знаниями и навыками для выполнения и, при необходимости, выполнять работы, предусмотренные квалификационными характеристиками рабочих более низкой квалификации.
</t>
  </si>
  <si>
    <t>222, 220</t>
  </si>
  <si>
    <t>30.10.2021;
16.06.2021 01.09.2021</t>
  </si>
  <si>
    <t xml:space="preserve"> Требования к образованию и обучению: 
 среднее профессиональное образование - программы подготовки квалифицированных рабочих;
 профессиональное обучение - программы профессиональной подготовки по профессиям рабочих "стропальщик", "такелажник".
Требования к опыту практической работы: 
 не менее шести месяцев электрослесарем 3-го разряда.
Особые условия допуска к работе:
 лица не моложе 18 лет;
 прохождение обязательных предварительных (при поступлении на работу) и периодических медицинских осмотров (обследований), а также внеочередных медицинских осмотров (обследований) в установленном законодательством Российской Федерации порядке;
 наличие квалификационного удостоверения;
 наличие квалификационной группы по электробезопасности не ниже 
Допуск к самостоятельной работе производится на основании распоряжения по подразделению после проведения инструктажа, стажировки, проверки знаний и дублирования на рабочем месте. 
</t>
  </si>
  <si>
    <t xml:space="preserve">Ремонт с частичной заменой оборудования, монтаж, демонтаж, профилактика, регулировка и наладка электрооборудования и аппаратуры открытых и закрытых распределительных устройств напряжением до 35 кВ, демонтаж, ремонт и монтаж кабельных линий, вводных устройств кабельной аппаратуры напряжением до 35 кВ;
• технический осмотр и ремонт силовых двухобмоточных трансформаторов мощностью до 40000 кВА напряжением до 110 кВ, измерительных трансформаторов напряжением до 35 кВ, печных и сварочных сухих и масляных трансформаторов мощностью до 6300 кВА напряжением до 35 кВ;
• текущий и капитальный ремонты по типовой номенклатуре гидрогенераторов и их возбудителей, преобразователей;
• разборка, замена неисправных деталей, армировка, вакуумсушка, заливка трансформаторным маслом негерметичных маслонаполненных вводов напряжением до 110 кВ;
• ревизия реакторов, дугогасящих катушек, силовых трансформаторов без выемки керна;
• измерение изоляции натяжных гирлянд открытых распределительных устройств;
• соединение медных, алюминиевых проводов методом прессования и обжатия;
• составление эскизов, чертежей и схем на простые узлы электрических машин; 
• выполнение сложных слесарных операций с обработкой по 7 - 10 квалитетам (2 – 3 классам точности) с подгонкой и доводкой;
• подбор необходимой такелажной оснастки для подъема и перемещения узлов и деталей оборудования;
• работы с помощью грузоподъемных машин и механизмов, специальных приспособлений.
</t>
  </si>
  <si>
    <t>Электромеханик по ремонту и обслуживания счето-вычислительных машин</t>
  </si>
  <si>
    <t>• общее устройство и принципы работы оргтехники;
• назначение, принципы установки и организации операционных систем, пакета офисных программ;
• программы Word и Excel в объеме, достаточном для работы с простыми многостраничными документами.
• навык ремонта электроники (нахождение и ремонт простых неисправностей)</t>
  </si>
  <si>
    <t xml:space="preserve"> На должность машиниста гидроагрегатов 6 разряда может быть назначено лицо, имеющее высшее или среднее профессиональное образование в соответствии с кодом укрупненной группы 2.13.00.00 «Электро- и теплоэнергетика» ОК 009-2016. Требуемый минимальный стаж при среднем профессиональном образовании – не менее одного года с квалификацией 5 разряда в организациях электроэнергетики или отраслях, связанных с профилем работы. При наличии высшего образования – без требований к стажу работы</t>
  </si>
  <si>
    <t xml:space="preserve">На должность лаборанта 4 разряда может быть назначено лицо, имеющее специальное образование или стаж работы с квалификацией 3 разряда не менее 1 года. Лаборант 4 разряда должен знать основы общей, аналитической и физической химии, способы установки и проверки титров, способы приготовления сложных титрованных растворов,  процессы растворения, фильтрации; экстракции; кристаллизации,  правила взвешивания на аналитических весах, правила пользования средсвами измерения и оборудованиям применяемым в лаборатории, знать правила построения и уметь строить градуировочные графики для работы на фотоколориметре, спектрофотометре, требования, предъявляемые к энергетическим маслам, маслоочистительную аппаратуру, требования, предъявляемые к отбору, качеству проб и проводимых анализов, правила сборки и наладки лабораторных установок и лабораторного оборудования, ГОСТы и методики выполнения измерений на проводимые анализы, правила ведения технической документации на выполненные работы,  вредные производственные факторы и правила оказания первой доврачебной помощи при несчастных случаях.                                                                                                                         Должен уметь проводить анализы по принятой методике, определять вязкость, кислотность анализируемых продуктов, температуры вспышки в открытом и закрытом тигле, определять растворенную влагу в энергетических маслах, проводить установку и проверку титров, проводить анализы химического состава различных проб воды (питьевой, поверхностной, сточной, технологической ЦЭК), сокращенный анализ турбинного и трансформаторного масел,  взвешивать анализируемый материал на аналитических весах, осуществлять сборку лабораторных установок по имеющимся схемам; проводить необходимые расчеты по результатам анализа, оказывать первую помощь при несчастных случаях в лаборатории.
</t>
  </si>
  <si>
    <t>Лаборант обязан выполнять работы в соответствии со своей квалификацией проводить количественные и качественные химические анализы воды,энергетических масел,  устанавливать и проверять сложные титры, готовить химические растворы различных концентраций, определять электросопротивление воды, определять тангенс угла диэлектрических потерь трансформаторного масла на стационарной установке,  определять пробивное напряжение трансформаторного масла на установке АИМ-90, определять температуру вспышки энергетических масел в открытом и закрытом тиглях, проверять их годность реактивов, оформлять, рассчитывать результаты анализов и заносить их в журналы, отбирать пробы воды согласно нормативным документам, проводить сборку лабораторных установок по имеющимся схемам, уметь использовать в своей работе компьютер.                                         Лаборант так же обязан соблюдать требования правил охраны труда, производственных, технологических инструкций, инструкций по охране труда, соблюдать производственную и технологическую дисциплину, соблюдать правила внутреннего трудового распорядка, перед началом и в процессе работы проверять состояние используемых средств измерений, оборудования, вспомогательных устройств и материалов и поддерживать их в исправном состоянии, знать способы предупреждения и устранения аварийных ситуаций в пределах своей компетенции,  проводить обучение рабочих более низкой квалификации которые закрепляются за ним распоряжением по цеху.</t>
  </si>
  <si>
    <t xml:space="preserve">Требования:
• среднее специальное (профессиональное) образование;
• наличие квалификационной группы по электробезопасности не ниже 3.
</t>
  </si>
  <si>
    <t xml:space="preserve">• ремонт и изготовление винтовых одноходовых и непрерывных цилиндрических обмоток и изоляции силовых трансформаторов общего и специального назначения, измерительных и испытательных трансформаторов с классом напряжения до 220 кВ;
• ремонт и изготовление изоляции при частичной или полной перемотке электрических машин переменного тока, синхронных и асинхронных электродвигателей, синхронных генераторов, машин специального назначения мощностью до 100 тыс. кВт;
• пропитка, вакуумсушка и запекание обмоток и изоляции трансформаторов
</t>
  </si>
  <si>
    <t>среднее профессиональное образование соответствующего профиля
опыт работы не менее 1 года по профессии электромонтера по ремонту аппаратуры релейной защиты и автоматики меньшего разряда
Группа по электробезопасности не ниже 3</t>
  </si>
  <si>
    <t xml:space="preserve">выполнение комплексных работ по техническому обслуживанию устройств технологической автоматики и возбуждения, включая автоматику насосных, компрессорных, системы пожаротушения и пожарной сигнализации
выявление и устранение дефектов, причин и степени износа деталей особо сложной аппаратуры релейной защиты и автоматики
</t>
  </si>
  <si>
    <t>Электромонтер оперативно-выезной бригады</t>
  </si>
  <si>
    <t xml:space="preserve">• Правила по охране труда при эксплуатации электроустановок, в объеме IV группы;  
• Правила устройства электроустановок; 
• Правила технической эксплуатации электрических станций и сетей, разд. 1,5; 
• Правила технической эксплуатации электроустановок потребителей, разд.1,2, гл.3.2;
• Правила противопожарного режима в Российской Федерации;
• Инструкцию по охране труда электромонтера ОВБ;
• Правила оказания первой помощи при несчастных случаях на производстве;
• Инструкцию по применению и испытанию средств защиты, используемых в электроустановках, СО 153-34.03.603-2003;
• Порядок проведения работы с персоналом в АО «НТЭК»;
• Положение об особенностях расследования несчастных случаев на производстве;
• Межотраслевые правила обеспечения работников специальной одеждой, специальной обувью и другими средствами индивидуальной защиты;
• Производственные инструкции по эксплуатации закрепленного оборудования, по ведению оперативных переговоров, по переключениям, предотвращению и ликвидации аварий; местные инструкции по пожарной безопасности и охране труда – в соответствии с утвержденным перечнем инструкций на рабочем месте электромонтера ОВБ;
• Нормальную схему распределительных электрических сетей, схему электроснабжения п.Светлогорск и промышленной зоны КГЭС на плане местности, схемы ТП;
• Устройство и принцип работы закрепленного оборудования; 
• Назначение, принцип работы и зоны действия устройств РЗиА;
• Основы электротехники;
• Положения в области ПБиОТ АО «НТЭК». </t>
  </si>
  <si>
    <t xml:space="preserve">• Оперативное обслуживание распределительных пунктов, трансформаторных подстанции и линий электропередачи распределительных сетей, вспомогательного оборудования с обеспечением установленного режима по напряжению, нагрузке, температуре и другим параметрам.
• Производство режимных оперативных переключений в распределительных электрических сетях.
• Производство оперативных переключений при ликвидации аварий.
• Подготовка рабочих мест и допуск бригад к работе, надзор за работающими, приёмку рабочих мест.
• Осуществление систематического контроля над состоянием оборудования распределительных пунктов, трансформаторных подстанций, линий электропередач, вспомогательного оборудования, своевременно выявляя неисправности оборудования, с оформлением в журнале дефектов, с дальнейшим контролем по устранению дефектов.
• Своевременно производить осмотры оборудования распределительных, переключающих пунктов, трансформаторных подстанции, воздушных и кабельных линии, согласно графика осмотра оборудования. На основании осмотров грамотно и чётко формулировать дефекты и неисправности, фиксировать в листках осмотров оборудования.   
• Правильное и грамотное ведение оперативной и технической документации.
• Своевременное и полное информирование НСГ, руководство ЦТЭС обо всех неисправностях, отключениях в электрических распредсетях.
• Выполнение по распоряжению оператора котельной аварийных заявок от подразделений КГЭС по восстановлению электроснабжения в сетях 0,4 кВ с записью в оперативном журнале.
• Ежемесячное снятие показаний приборов учета электроэнергии в зоне обслуживания.
• Регулярный контроль сохранности и пригодности пожарного инвентаря, защитных средств, инструмента, приспособлении, средств связи.
</t>
  </si>
  <si>
    <t>На должность токаря  может быть назначено лицо, не моложе 18 лет, имеющее специальное образование, прошедшее медицинский осмотр</t>
  </si>
  <si>
    <t xml:space="preserve">• токарная обработка и доводка сложных ответственных деталей и инструментов с большим числом переходов по 6 – 7-м квалитетам (2-му классу точности), требующих перестановок и комбинированного крепления при помощи различных приспособлений и точной выверки в нескольких плоскостях;
• обтачивание наружных и внутренних фасонных поверхностей и поверхностей, сопряженных с криволинейными цилиндрическими поверхностями, с труднодоступными для обработки и измерений местами;
• токарная обработка длинных валов и винтов с применением нескольких люнетов;
• нарезание и накатка многозаходных резьб различного профиля и шага;
• окончательное нарезание червяков по 8-9-й степени сложности;
• выполнение операций по доводке ответственного инструмента, имеющего несколько сопрягающих поверхностей;  
• токарная обработка сложных крупногабаритных деталей и узлов на универсальном оборудовании;
• токарная обработка новых и переточка выработанных прокатных валов с калибровкой сложного профиля, в том числе выполнения указанных работ по обработке деталей и инструментов из труднообрабатываемых высоколегированных и жаропрочных материалов
</t>
  </si>
  <si>
    <t>311, 315</t>
  </si>
  <si>
    <t>Лицо, не моложе 18 лет, имеющее среднее общее или среднее профессиональное образование. Имеющие документы, подтверждающее квалификацию - документ о профессиональном образовании или обучении (диплом, свидетельство, удостоверение, сертификат)</t>
  </si>
  <si>
    <t xml:space="preserve">Слесарь по ремонту ЦТЭС обязан выполнять работы: 
- Ремонт, сборка, регулировка, монтаж и испытание узлов и механизмов средней сложности основного и вспомогательного оборудования котельной и тепловых сетей
- Разборка, ремонт и сборка простых узлов и механизмов основного и вспомогательного  оборудования, насосного и котельной т насосного оборудования лопастей рабочего колеса, , дренажных насосов, запорной и предохранительной арматуры, грузоподъемных машин и механизмов ;
- Производство необходимых замеров, заполнение формуляров (карт) измерений;
- Разметка и изготовление прокладок сложной конфигурации;
- Ремонт и наладка ручного и пневматического инструмента;
- Ремонт и прокладка трубопроводов;
- Выполнение такелажных работ по перемещению, сборке и разборке узлов и деталей оборудования при помощи простых средств механизации;
- Изготовление и сборка простых узлов металлоконструкций по чертежам под сварку;
- Обработка деталей оборудования с подгонкой и доводкой;
- Подготовка и установка под вальцовку стальных и латунных трубок;
- Подготовка рабочих мест для безопасного производства работ: обустройство ремонтной зоны, установка покрытий, сигнальных и защитных ограждений, обозначение проходов, установка осветительных приборов, выполнение мер пожарной безопасности;
- Совместная работа с электрогазосварщиком в помещении цеха, и тепловых сетях </t>
  </si>
  <si>
    <t>п. 4.4; 9; 24</t>
  </si>
  <si>
    <t xml:space="preserve"> На должность оператора котельной может быть назначено лицо, не моложе 18 лет. Требования к образованию и обучению: профессиональное обучение - программы профессиональной подготовки по профессиям рабочих, программы переподготовки и повышения квалификации по профессиям рабочих. 
        Требования к опыту практической работы: практический опыт работы не менее одного месяца под руководством аттестованного оператора котельной.
</t>
  </si>
  <si>
    <t xml:space="preserve">• обеспечение бесперебойного и качественного тепловодоснабжения потребителей при наиболее экономичном и безопасном режиме работы оборудования с соблюдением температурного режима (графика) теплосети;
• регулярный осмотр котлов, их вспомогательных механизмов, контрольно-измерительных приборов; 
• производство режимных переключений, выполнение которых ведёт к изменению режима работы оборудования;
• производство оперативных переключений при ликвидации аварий;
• подготовка рабочего места и допуск к работе по нарядам, распоряжениям на закрепленном оборудовании; 
• приемка оборудования и вспомогательных механизмов из ремонта и подготовка их к работе;
• осуществление регулярного контроля сохранности и пригодности пожарного инвентаря, защитных средств, инструмента, средств связи, передача их при сдаче смены;
• обеспечение правильного и грамотного ведения оперативно-технической документации;
• поддержка чистоты на рабочем месте, содержание в чистоте закрепленного оборудования;
• регистрация заявок от подразделений КГЭС по электро-, водо- и теплоснабжению;
</t>
  </si>
  <si>
    <t>Лица не моложе 18 лет, имеющие необходимую профессиональную подготовку, удостоверение тракториста-машиниста соответствующей категории, прошедшие обязательный предварительный (при поступлении на работу) и периодические медицинские осмотры и признанные годными по состоянию здоровья к выполнению работ по данной специальности</t>
  </si>
  <si>
    <t xml:space="preserve">• перемещение грунтов различных категорий и других материалов; 
• выполнение планировочных работ, зачистка бровки, разравнивание грунта, производство вскрышных работ, рыхление грунта; 
• подтягивание грунтов различных категорий к экскаваторам. Выравнивание крутых откосов, уступов; 
• перемещение грузов; 
расчистка дорог и подъездных путей от снежных заносов
</t>
  </si>
  <si>
    <t xml:space="preserve">Лица не моложе 18 лет. Профессиональное обучение по программам профессиональной подготовки, переподготовки, повышения квалификации по профессиям рабочих и должностям служащих, как правило, в области, соответствующей направленности (профилю) по сварочному производству. Не менее 6 месяцев работ по 4 разряду по соответствующей профессии. Наличие документов (дипломов, свидетельств, удостоверений, сертификатов), подтверждающих квалификацию. </t>
  </si>
  <si>
    <t xml:space="preserve">ручную дуговую и газовую сварку деталей, узлов, конструкций и трубопроводов из различных сталей, предназначенных для работы под динамическими и вибрационными нагрузками и под высоким давлением;
резку сложных деталей из различных сталей и сплавов по разметке вручную с разделкой кромок под сварку;
сварку ответственных сложных строительных и технологических конструкций, работающих в тяжелых условиях;
сварку ответственных конструкций в блочном исполнении во всех пространственных положениях сварного шва;
сварку и наплавку трещин и раковин в тонкостенных изделиях и в изделиях с труднодоступными для сварки местами;
термообработку газовой горелкой сварных стыков после сварки;
чтение чертежей.
</t>
  </si>
  <si>
    <t xml:space="preserve">Уборщиком может быть лицо не моложе 18 лет, имеющее среднее образование, прошедшее медицинское освидетельствование и не имеющее противопоказаний к выполнению данного вида работ. </t>
  </si>
  <si>
    <t xml:space="preserve">Уборщик производственных и служебных помещений обязан:
Обеспечивать чистоту и порядок служебных и производственных помещений на территории предприятия, входящих в зону обслуживания АХО, за исключением помещений, для уборки которых требуется группа допуска.
Выполнять работы в соответствии со своей квалификацией: 
удалять пыль, подметать, мыть вручную или с помощью машин и приспособлений полы, стены, оконные рамы, стекла, дверные блоки; чистить и дезинфицировать санитарно-техническое оборудование (унитазы, душевые кабины, раковины и пр.);
собирать мусор из производственных и служебных помещений.
</t>
  </si>
  <si>
    <t>26,
20</t>
  </si>
  <si>
    <t xml:space="preserve">На должность инженера 1 категории назначается лицо, прошедшее обязательный предварительный (при поступлении на работу) и периодические медицинские осмотры, а также внеочередные медицинские осмотры (обследования) в установленном законодательством Российской Федерации порядке и признанное годными по состоянию здоровья к выполнению работ по данной профессии и имеющее высшее образование:
 по укрупненной группе специальностей и направлений подготовки в соответствии с «ОК 009-2003. Общероссийский классификатор специальностей по образованию": транспортные средства (код группы 190000); архитектура и строительство (код группы 270000); энергетика, энергетическое машиностроение и электротехника (код группы 140000),
 по укрупненной группе специальностей и направлений подготовки в соответствии с "ОК 009-2016. Общероссийский классификатор специальностей по образованию" 2.07.00.00 Архитектура, 2.08.00.00 Техника и технологии строительства, 2.13.00.00 Электро- и теплоэнергетика, 2.15.00.00 Машиностроение, 2.23.00.00 Техника и технологии наземного транспорта.
При наличии среднего профессионального образования опыт работы в ремонтной деятельности должен составлять не менее трех лет работы, при наличии высшего образования опыт работы в ремонтной деятельности должен составлять не менее двух лет в должности инженера 2 категории, инженера (без категории).
</t>
  </si>
  <si>
    <t>Машинист крана (крановщик), занятый на ремонте котельного и турбинного оборудования</t>
  </si>
  <si>
    <t xml:space="preserve">08-00 - 16-00                           </t>
  </si>
  <si>
    <t xml:space="preserve">2.1 Машинистом крана (крановщиком), занятый на ремонте котельного и  турбинного оборудования 4  разряда могут работать лица, не  моложе 18-ти лет, имеющие среднее профессиональное образование, удостоверение на право управления электромостовыми кранами с выполнением работ в соответствии квалификационным требованиям 4 разряда, прошедшее медицинское освидетельствование и не имеющее противопоказаний.
2.1 Проходить вводный инструктаж по охране труда, своевременно сдавать экзамены по ПТЭ, ППБ, ПТБ, иметь квалификационную группу по электробезопасности не ниже    второй, промышленной безопасности.
2.2 Перед допуском к самостоятельной работе крановщик должен пройти стажировку на кране, продолжительность которой зависит от индивидуальных способностей крановщика и должна составлять не менее 10 дней.
2.3 Машинист крана (крановщик) , занятый на ремонте котельного и       турбинного оборудования  4 разряда службы по ремонту ТМО должен знать:
 Устройство и кинематические схемы обслуживаемых кранов и механизмов.
 Технологический процесс монтажа техно¬логического оборудования, стапельной и секционной сборки и раз¬борки изделий, агрегатов, узлов, машин и механизмов, конструкций сборных элементов зданий и сооружений.
</t>
  </si>
  <si>
    <t xml:space="preserve">На машиниста крана (крановщик), занятого на ремонте турбинного оборудования 4 разряда службы по ремонту ТМО РСП возложены следующие обязанности:
3.1 Управление мостовыми кранами, оснащенными различными                   грузозахватными приспособлениями, грузоподъемностью свыше 10 до 30 тонн при выполнении работ по погрузке, разгрузке, перегрузке и транспортировке длинномерных (длиной свыше 3 до 6 м) и других аналогичных грузов;
3.2 Установка деталей, изделий и узлов на ремонтируемое оборудование.
3.3 Перемещение подмостей и других монтажных приспособлений и            механизмов.
3.4 Управление мостовыми кранами грузоподъемностью свыше 10 до 30 тонн при выполнении сложных работ по погрузке, разгрузке, перегрузке и транспортировке грузов требующих повышенной осторожности, а также при выполнении работ по       монтажу технологического оборудования и связанных с ним конструкций, в том числе двумя и более кранами.
3.5 Установка деталей и узлов, требующих повышенной осторожности и при выполнении строительно-монтажных и ремонтно-строительных работ.
3.6 Производство работ по перемещению грузов кранами осуществляется по заданию руководителя, ответственного за безопасную эксплуатацию ПС с записью в журнале заданий.
3.7 При переводе крановщика с одного крана на другой того же типа, но     другой модели или с другим приводом, он должен быть ознакомлен с особенностями устройства и обслуживания такого крана и пройти стажировку. После проверки знаний и практических навыков крановщик может быть допущен к самостоятельной работе.
3.8 Производить осмотр крана перед началом работы, для чего им выделяется соответствующее время. Результаты осмотра и проверки приборов безопасности крановщик записывает в вахтенный журнал.
3.9 При осмотре крана машинист крана (крановщик), занятый на ремонте турбинного оборудования 4 разряда обращает особое внимание на:
 подкрановые пути и концевые упоры, заземление;
 механизмы крана, их крепление, тормоза, а также ходовую часть;
 наличие и исправность ограждений механизмов и электрооборудования;
 смазку передач, подшипников, канатов;
 металлоконструкции крана (мост, тележку);
 правильную укладку канатов на барабаны;
 крепление крюка в обойме;
 исправность приборов и устройств безопасности;
 исправность освещения на кране;
 отсутствие на кране посторонних предметов, которые могут упасть вниз при работе крана;
 отсутствие на кране, подкрановых путях и галереях ремонтного персонала или посторонних лиц; 
 положение штурвалов и рукояток управления (должны находиться в       нулевом положении);
 исправность съемных грузозахватных приспособлений и наличие на них клейм или бирок с указанием номера, грузоподъемности, даты испытания (совместно со стропальщиком). После осмотра и проверки действия всех механизмов крана и приборов безопасности крановщик делает соответствующую запись в вахтенном журнале.    
3.10 Перед непосредственным производством работ машинист крана (крановщик), занятый на ремонте турбинного оборудования 4 разряда проверяет наличие удостоверения на право производства работ у стропальщика.
3.11 Выполнять работу по перемещению грузов краном   только под непосредственным руководством лица, ответственного за безопасное      производство работ по перемещению грузов кранами, в случаях:
 при совместной работе по подъему и перемещению груза двумя кранами;
 при перемещении груза над перекрытиями, под которыми могут находиться люди;
 при перемещении грузов, на которые не разработаны схемы строповки, а груз не оборудован специальными захватными приспособлениями.
3.12 По окончании смены крановщик должен:
 освободить крюк от съемных грузозахватных приспособлений;
 поднять крюк в верхнее положение;
 поставить кран у посадочной площадки;
 поставить тележку в крайнее положение, противоположное стороне     главных троллей;
 выключить аварийный рубильник и рубильник защитной панели, запереть его на замок и вывесить плакат «Не включать», установить контролеры в нулевое      положение;
 произвести уборку крана и кабины, осмотр, проверку, очистку и смазку    отдельных узлов механизма;
 все замеченные недостатки и дефекты, как при осмотре, так и во время   работы записать в вахтенный журнал, сообщить сменщику, мастеру или лицу,             ответственному за содержание крана в исправном состоянии;
 запереть кабину на ключ, а ключ сдать начальнику смены станции с        записью в журнале.
3.13 При производстве работ крановщика 4 разряда с крановщиком более   низшей квалификации, должен разъяснять о правильной и безопасной организации работ, всегда напоминать об осторожности, обучать его правильным методам   управления    контролерами, так как работа с краном требует очень большой   внимательности и    навыков, чтобы исключить травмирование людей, обвязывающих грузы. 
3.14 На своем рабочем месте, на кране, постоянно должен поддерживаться    порядок:
 в кабине не должно быть предметов, которые не предназначены для       работы;
 на галереях моста, на тележке и на площадках редукторов хода моста не должно быть деталей, которые могут упасть вниз при работе крана;
 в корытах редукторов должно постоянно убираться протекшее масло;
 следить, чтобы на мосту и на тележке не образовывались скользкие места от масла.
3.15 Строго соблюдать правила внутреннего распорядка АО «НТЭК».
3.16 Уведомить мастера или вышестоящего начальника о замеченных          нарушениях трудовой дисциплины другими работниками.
3.17 Не уходить с рабочего места без разрешения мастера или ответственного за безопасное перемещение грузов кранами.
3.18 Производить блокирование оборудования, при подготовке рабочих мест к выполнению ремонтных работ на оборудовании в соответствии с требованиями Положения «Изоляция источников энергии в АО «НТЭК», Рекомендаций по внедрению  Положения «Изоляция источников энергии в АО «НТЭК».
3.19 Соблюдать требования ОРД, выпущенных в соответствии с требованиями Положения и Рекомендаций.
3.20 Критериями и показателями оценки труда машиниста крана (крановщика), занятого на ремонте турбинного оборудования 4 разряда являются:
 выполнение планового коэффициента готовности оборудования                электростанции к несению нагрузки;
 высокая производительность труда;
 высокая трудовая активность;
 отсутствие аварий от падений груза и травм по вине крановщика;
 своевременное и качественное выполнение производственных заданий в установленные сроки;
 качество выполняемой работы. 
</t>
  </si>
  <si>
    <t>Слесарь механосборочных работ</t>
  </si>
  <si>
    <t xml:space="preserve">
2.1 Слесарем механосборочных работ 5   разряда может работать лицо, имеющее начальное профессиональное образование, либо получить среднее образование и пройти индивидуальное обучение профессии.
2.2 При приеме на работу слесарь механосборочных работ должен пройти медицинский осмотр и инструктажи по охране труда.
2.3 Слесарь механосборочных работ в РМУ является членом комплексно-ремонтной бригады, выполняет работы под руководством бригадира и находится в прямом подчинении у мастера участка.
2.4 Рабочее место слесаря механосборочных работ находится на ТЭЦ-1 
в слесарном отделении РМУ.
2.5 Слесарь механосборочных работ должен иметь смежную профессию «стропальщик» и допуск к управлению грузо-подъёмными механизмами с пола.
2.6 Слесарь механосборочных работ 5 разряда должен знать конструкцию, назначение и принцип работы собираемых сложных механизмов, приборов, агрегатов, станков и машин; технические условия на регулировку, испытания и сдачу собранных узлов машин и агрегатов и их эксплуатационные данные; приемы сборки и регулировки машин и режимы испытаний; меры предупреждения деформаций деталей; правила проверки станков на точность.
</t>
  </si>
  <si>
    <t xml:space="preserve">На слесаря механосборочных работ 5 разряда РМУ возлагаются следующие обязанности:
3.1 Слесарная обработка и доводка термически не обработанных деталей, изделий и узлов сложной конфигурации по 6 квалитету и сложной конфигурации по 7 квалитету.
3.2 Сборка, регулировка и отладка сложных машин, контрольно-измерительной аппаратуры, пультов и приборов, уникальных и прецизионных агрегатов и машин, подборка и сборка крупногабаритных и комбинированных подшипников.
3.3 Проверка сложного уникального и прецизионного металлорежущего оборудования на точность и соответствие техническим условиям. 
3.4 Статическая и динамическая балансировка деталей и узлов сложной конфигурации.
3.5 Слесарь механосборочных работ 5 разряда помимо работ, перечисленных в характеристике работ присвоенного ему разряда, должен обладать знаниями, навыками и умением выполнять работы, предусмотренные характеристиками работ слесаря механосборочных работ более низкой квалификации.
3.6 Критериями оценки результатов труда слесаря механосборочных работ 5 разряда РМУ являются:
 отсутствие нарушений работником требований ОТ и ТБ. ПБ, электробезопасности, Положений в области ОТ, требований других нормативных документов, приказов и распоряжений АО «НТЭК», РСП;
 выполнение сменного задания;
 своевременное и качественное выполнение работ, отсутствие брака;
 соблюдение правил внутреннего трудового распорядка АО «НТЭК»;
 выполнение требований настоящей инструкции.
</t>
  </si>
  <si>
    <t>Слесарь по ремонту парогазотурбинного оборудования 5 разряда</t>
  </si>
  <si>
    <t>25.06.2021</t>
  </si>
  <si>
    <t>могут работать лица не моложе 18-ти лет, имеющие среднее профессиональное образование, имеющие удостоверение по данной профессии</t>
  </si>
  <si>
    <t xml:space="preserve"> Должен знать:- Технические характеристики, пневматические и гидравлические схемы ремонтируемого основного и вспомогательного оборудования; 
- Методы ремонта, сборку, демонтаж и монтаж, проверку на точность и испытания отремонтированного оборудования;
- Допустимые нагрузки на узлы, детали и механизмы оборудования профилактические меры по предупреждению повреждений, коррозийного износа и аварий;
- Основные технические показатели нормальной работы турбоагрегата, виды основных его повреждений;
- Схемы главных паропроводов, маслосистемы, системы регулирования, защиты и парораспределения турбинной установки;
- Сроки освидетельствования сосудов, работающих под давлением, подъемников, кранов;
- Методы определения качества материалов, пригодности арматуры в зависимости от параметров среды;
- Правила испытания и хранения такелажных приспособлений и оснастки, грузоподъемных машин и механизмов</t>
  </si>
  <si>
    <t>139-140</t>
  </si>
  <si>
    <t xml:space="preserve"> Слесарь по ремонту парогазотурбинного оборудования 6 разряда могут работать лица не моложе 18-ти лет, имеющие среднее профессиональное образование, имеющие удостоверение по данной профессии, прошедшие проверку знаний в комиссии  предприятия по правилам: ППБ, ПТБ, допущенные распоряжением по предприятию к выполнению работ.</t>
  </si>
  <si>
    <t xml:space="preserve">Слесарь по ремонту парогазотурбинного оборудования 6 разряда должен знать:
• Технические характеристики, пневматические и гидравлические схемы ремонтируемого основного и вспомогательного оборудования; 
• Методы ремонта, сборку, демонтаж и монтаж, проверку на точность и испытания отремонтированного оборудования;
• Допустимые нагрузки на узлы, детали и механизмы оборудования профилактические меры по предупреждению повреждений, коррозийного износа и аварий;
• Основные технические показатели нормальной работы турбоагрегата, виды основных его повреждений;
• Схемы главных паропроводов, маслосистемы, системы регулирования, защиты и парораспределения турбинной установки;
• Сроки освидетельствования сосудов, работающих под давлением, подъемников, кранов;
• Методы определения качества материалов, пригодности арматуры в зависимости от параметров среды;
• Правила испытания и хранения такелажных приспособлений и оснастки, грузоподъемных машин и механизмов;
• Порядок и организацию работ по ремонту турбин.
</t>
  </si>
  <si>
    <r>
      <t>образование среднее общее,</t>
    </r>
    <r>
      <rPr>
        <b/>
        <sz val="12"/>
        <rFont val="Tahoma"/>
        <family val="2"/>
        <charset val="204"/>
      </rPr>
      <t xml:space="preserve"> опыт обслуживания электроприводов, </t>
    </r>
    <r>
      <rPr>
        <sz val="12"/>
        <rFont val="Tahoma"/>
        <family val="2"/>
        <charset val="204"/>
      </rPr>
      <t>должен иметь св-во по профессии электромонтер по ремонту и обслуживанию электрооборудования 4 разряда; квалификационную группу по электробезопасности не ниже III; уд.на право управления ГПМ, упр.с пола; уд. на право обслуживания подъёмников (вышек) в качестве рабочего люльки; уд. на право ремонта электрического оборудования ГПКиМ; допуск к обслуживанию электрооборудования газифицированных предприятий; допуск к выполнению работ на высоте</t>
    </r>
  </si>
  <si>
    <r>
      <rPr>
        <b/>
        <sz val="12"/>
        <rFont val="Tahoma"/>
        <family val="2"/>
        <charset val="204"/>
      </rPr>
      <t xml:space="preserve">обслуживание электроприводов, </t>
    </r>
    <r>
      <rPr>
        <sz val="12"/>
        <rFont val="Tahoma"/>
        <family val="2"/>
        <charset val="204"/>
      </rPr>
      <t xml:space="preserve">осмотров закрепленного электрооборудования, его оперативное обслуживание для обеспечения нормального технологического процесса, выявление аварийных участков и неисправности оборудования и принятие мер для их устранения, проведение оперативных переключений в электросетях напряжением до 0,4 кВ ... </t>
    </r>
  </si>
  <si>
    <t>Архивариус</t>
  </si>
  <si>
    <t>113, 116</t>
  </si>
  <si>
    <t>по состоянию на 28.02.2022</t>
  </si>
  <si>
    <t>среднее или среднее профессиональное образование, имеющее квалификационную группу II (два)  по электробезопасности;
имеющее документы о присвоении квалификации по данной профессии</t>
  </si>
  <si>
    <t xml:space="preserve">среднее или среднее профессиональное образование, имеющее квалификационную группу II (два)  по электробезопасности;
имеющее документы о присвоении квалификации по данной профессии
</t>
  </si>
  <si>
    <t>01.02.2021
15.04.2021</t>
  </si>
  <si>
    <t>Управление делами/Участок по обслуживанию  турбазы</t>
  </si>
  <si>
    <t>01.05.2021, 30.07.2021, 18.08.2021</t>
  </si>
  <si>
    <t xml:space="preserve">Управление делами/Отдел содержания зданий и сооружений  </t>
  </si>
  <si>
    <t>Столяр строительный отдела содержания зданий и сооружений</t>
  </si>
  <si>
    <t xml:space="preserve">– изготовление и установка закругленных поручней;
– изготовление, сборка и установка полуциркульных переплетов и коробок; 
– пригонка и навеска с врезкой петель оконных переплетов и дверных полотен;
– разметка по эскизам и изготовление шаблонов для штукатурных работ и форм для лепных работ; 
– установка с пригонкой по месту сложных врезных и частично врезных приборов (сквозные шпингалеты, фрамужные приборы, замки с поворотной ручкой и автоматические и т.п.);
– изготовление клеевых конструкций и конструкций на врубках, нагелях, гвоздевых, болтовых и шпоночных соединениях; 
– устройство световых фонарей; 
– устройство и разборка лесов и эстакад с наращиванием стоек; 
– прорезка и заделка проемов в стенах из бревен и брусьев, пропитка деревянных конструкций и деталей антисептическими и огнезащитными составами с помощью компрессорных установок;
– резка и вставка любых оконных стекол в переплеты всех типов;
– сборка, разборка и ремонт мебели.
</t>
  </si>
  <si>
    <t>1.3. Принятие участия в разработке программ АО НТЭК направленных на Благоустройство.</t>
  </si>
  <si>
    <t>628,   684</t>
  </si>
  <si>
    <t>1.2. Осуществление контроля полноты и достоверности информации по предоставленным в суд первичным учетным документам для целей уменьшения суммы штрафных санкций за нанесенный вред окружающей среде.</t>
  </si>
  <si>
    <t xml:space="preserve">1.4. Подготовка необходимых обобщающих материалов и справок по результатам анализа потребления работ и услуг </t>
  </si>
  <si>
    <t xml:space="preserve">имеющее высшее юридическое образование и стаж работы по специальности не менее года.  
5.2 Ведущий юрисконсульт должен знать:
5.2.1 Законодательные акты, регламентирующие производственно-хозяйственную и финансовую деятельность предприятия, гражданское, финансовое, налоговое, экологическое законодательство, локальные нормативные акты, принятые в АО «НТЭК» и распространяющиеся на АО «НТЭК».
5.2.2 Порядок заключения, регистрации, учета и контроля исполнения хозяйственных договоров.
</t>
  </si>
  <si>
    <t>высшее юридическое образование и общий юридический стаж работы не менее пяти лет.</t>
  </si>
  <si>
    <t xml:space="preserve">5.4 Организация и надлежащее ведение претензионно-исковой работы в
АО «НТЭК».
5.5 Контроль порядка и сроков составления, согласования и подписания документов, разрабатываемых Отделом и относящихся к деятельности Отдела.
5.6 Представление и защита интересов АО «НТЭК» в арбитражных и третейских судах, в судах общей юрисдикции (в том числе у мировых судей), в органах государственной власти и местного самоуправления, в коммерческих и общественных организациях, по направлениям деятельности Отдела и в пределах выданной доверенности на представительство.
</t>
  </si>
  <si>
    <t>Главный специалист Отдела тарифного регулирования и регламентированной отчетности</t>
  </si>
  <si>
    <t>Управление тарифного регулирования</t>
  </si>
  <si>
    <t>Главный специалист/Отдел расчетов и обоснований</t>
  </si>
  <si>
    <t>Ведущий специалист/Отдел расчетов и обоснований</t>
  </si>
  <si>
    <t>Специалист 1 к/Отдел расчетов и обоснований</t>
  </si>
  <si>
    <t>940-942</t>
  </si>
  <si>
    <t>Начальник отдела/Отдел нормотворчества и методологии</t>
  </si>
  <si>
    <t>Главный специалист/Отдел нормотворчества и методологии</t>
  </si>
  <si>
    <t>944-  945</t>
  </si>
  <si>
    <t>Ведущий специалист/Отдел нормотворчества и методологии</t>
  </si>
  <si>
    <t>946-948</t>
  </si>
  <si>
    <t>Ведущий инженер Отдела перспективного развития</t>
  </si>
  <si>
    <t>Инженер 1 категории  Отдела перспективного развития</t>
  </si>
  <si>
    <t xml:space="preserve">2.1.1. Производит сбор исходных данных для формирования ежегодных планов лицензирования, сертификации, аккредитации, аттестации и контроля необходимых для осуществления деятельности   АО «НТЭК».
2.1.2. Производит сбор исходных данных для формирования ежегодных Плана закупки работ, услуг и Плана закупки работ, услуг у субъектов малого и среднего предпринимательства по курируемым (группой лицензирования и сертификации)   ОПР НТУ статьям бюджета.
</t>
  </si>
  <si>
    <t>972-973</t>
  </si>
  <si>
    <t>Начальник отдела охраны труда Отдел охраны труда и промышленной безопасностиТЭЦ-2</t>
  </si>
  <si>
    <t>Специалист по промышленной безопасности 1 категории Отдел охраны труда и промышленной безопасностиТЭЦ-2</t>
  </si>
  <si>
    <t>Специалист 1 категории Отдел охраны труда и промышленной безопасности  УТВС</t>
  </si>
  <si>
    <t>Специалист по промышленной безопасности 1 категории Отдел охраны труда и промышленной безопасностиУТВС</t>
  </si>
  <si>
    <t>Специалист по промышленной безопасности 1 категории  УВВС</t>
  </si>
  <si>
    <t>Управление охраны труда и промышленной безопасности структурных подразделений/Отдел охраны труда и промышленной безопасности ПТЭС (г. Дудинка)</t>
  </si>
  <si>
    <t>Специалист по промышленной безопасности 1 категории Отдел охраны труда и промышленной безопасности ПТЭС Дудинка</t>
  </si>
  <si>
    <t xml:space="preserve">2.1. Работа в программных комплексах КАСУД, SAP ERP, Microsoft Office, автоматизированной системе «Контроль, Управление, Безопасность» (далее – АС КУБ).
2.2. Осуществление надзора за соблюдением требований пожарной безопасности на ПТЭС АО «НТЭК». 
2.3. Планирование пожарно-профилактических работ на объекте.
2.4. Анализ состояния пожарной безопасности на ПТЭС с разработкой предложений для принятия решений по противопожарной защите объектов.
</t>
  </si>
  <si>
    <t xml:space="preserve">2.1 В рамках направления деятельности организация процесса по идентификации, оценки, приоритезации РИП, разработки и реализации мероприятий и мониторинга РИП блока капитального строительства АО «НТЭК»   2.1.1. Сбор, консолидация информации о РИП, выработка экспертного мнения в отношении РИП блока капитального строительства АО «НТЭК»2.2.1 Анализ применимости для блока капитального строительства                       АО «НТЭК» лучших практик и стандартов в области управления рисками. Формирование целевых подходов, определяющих развитие и совершенствование инфраструктуры и процессов управления РИП в блоке капитального строительства АО «НТЭК». </t>
  </si>
  <si>
    <t xml:space="preserve"> 176, 528</t>
  </si>
  <si>
    <t>Ведущий специалист Отдела планирования и контроля</t>
  </si>
  <si>
    <t xml:space="preserve"> 837, 838, 839</t>
  </si>
  <si>
    <t xml:space="preserve"> 841, 842, 843, 844,   846, 847, 848, 850, 851  855</t>
  </si>
  <si>
    <t xml:space="preserve">158, 521, 165, 206, 273, 144, 913, 915, 899, 958 </t>
  </si>
  <si>
    <t>1036-1037 1038 1040</t>
  </si>
  <si>
    <t>516, 552, 601, 602, 648, 669, 910,  928,</t>
  </si>
  <si>
    <t xml:space="preserve">2.1 Текущее и перспективное планирование капитальных вложений по портфелю проектов, направленное на обеспечение ввода в действие производственных мощностей и объектов строительства в установленные сроки и с наименьшими затратами.
2.2 Контроль расхода инвестиций и учёт освоения капитальных вложений в соответствии с порядком, установленным действующими правовыми актами и нормативными документами по строительству и ценообразованию в строительстве.
2.3 Разработка, проверка и согласование технико-экономических показателей (далее – ТЭП) проектов.
2.4 Ведение регламентированной отчетности, проверка на достоверность стоимости заключаемых договоров, сопровождение оплаты по договорам, выполнение проверки технико-коммерческих предложений (далее – ТКП) участников закупочных процедур.
</t>
  </si>
  <si>
    <t>429,  554</t>
  </si>
  <si>
    <t>осуществление технического надзора за ходом и качеством ведения строительно-монтажных работ (далее - СМР) при строительстве и реконструкции объектов АО «НТЭК», «Норильскэнерго» - филиала ПАО «ГМК «Норильский никель» и АО «Таймырэнерго»  в соответствии с порядком установленным действующими правовыми актами и нормативными документами по строительству</t>
  </si>
  <si>
    <t>п. 4.2.6</t>
  </si>
  <si>
    <t>Отдел закупок и администрирования закупочной деятельности</t>
  </si>
  <si>
    <t>ведущий специалист</t>
  </si>
  <si>
    <t>Ведущий инженер Отдел ремонтов ТЭЦ -3</t>
  </si>
  <si>
    <t>Инженер 1 категории Отдел ремонтов УВВС</t>
  </si>
  <si>
    <t>начальник Отдела поставок материалов</t>
  </si>
  <si>
    <t>Служба электротехнического  оборудования, изоляции  и защиты  от перенапряжения</t>
  </si>
  <si>
    <t>Инженер 1 категории  Сектор вращающихся машин и трансформаторов</t>
  </si>
  <si>
    <t>3</t>
  </si>
  <si>
    <t>27.11.2021</t>
  </si>
  <si>
    <t>Организует работы по:</t>
  </si>
  <si>
    <t xml:space="preserve">24.10.2019
</t>
  </si>
  <si>
    <t>Сопровождение ПТК АСДУ и АСУТП, находящегося в наладке и опытной эксплуатации (корректировка баз данных, устранение замечаний по работе ПТК, консультации и обучение персонала сектора и пользователей);  Сопровождение ПТК АСДУ и АСУТП, находящегося в наладке и опытной эксплуатации (корректировка баз данных, устранение замечаний по работе ПТК, консультации и обучение персонала сектора и пользователей);</t>
  </si>
  <si>
    <t>24.10.2019
01.11.2021</t>
  </si>
  <si>
    <t>Главный специалист специалист по охране окружающей среды и экологии Отдела нормирования и экологического контроля</t>
  </si>
  <si>
    <t xml:space="preserve">2.1 Работа по вопросам охраны атмосферного воздуха, водоотведения, обращения с отходами со структурными подразделениями АО «НТЭК» и контролирующими организациями.
2.2 2.2 Составление и оформление отчетной документации по охране окружающей среды предприятия, соблюдения природоохранного законодательства, перед руководством АО «НТЭК» и контролирующими организациями.
2.3 Организация и участие в работе по проведению текущего и перспективного планирования в области охраны окружающей среды и установлению нормативов и лимитов выбросов загрязняющих веществ в атмосферный воздух, нормативов и лимитов сбросов сточных вод и загрязняющих веществ с ними, нормативов образования отходов производства и потребления.
2.4 Организация и непосредственное участие в работе по получению и разработке Комплексных экологических разрешений для объектов АО «НТЭК» I категории, Деклараций о воздействии на окружающую среду для объектов АО «НТЭК» II категории, Договоров водопользования и Решений на предоставление водных объектов в пользование для сброса сточных вод, Расчетов нормативов допустимых выбросов загрязняющих веществ в атмосферный воздух, Расчетов нормативов допустимых сбросов веществ (за исключением радиоактивных веществ) и микроорганизмов в водные объекты, нормативов образования отходов производства и потребления и Лимитов их размещения для АО «НТЭК».
</t>
  </si>
  <si>
    <t>Ведущий специалист по охране окружающей среды и экологии Отдел мониторинга природопользования</t>
  </si>
  <si>
    <t xml:space="preserve">Осуществление сопровождения и выборочного контроля за деятельностью Подрядных организаций, выполняющих работы на объектах капитального строительства АО «НТЭК» по реализации крупных и стратегически важных инвестиционных проектов.
2.2 Проведение контрольных проверок с выездами на инвестиционные объекты в рамках ежемесячных Планов и внепланово (по согласованию с заместителем Генерального директора по безопасности-начальником Управления), для осуществления контроля качества и объемов
</t>
  </si>
  <si>
    <t xml:space="preserve">2.1 Организовывать и осуществлять лично сбор и обобщение информации от структурных и функциональных подразделений АО «НТЭК» о состоянии безопасности и охраны объектов, сведений о результатах текущей деятельности и соответствующих проверок, а также вносить предложения по устранению выявленных недостатков.
2.2 Организовать исполнение мероприятий, указанных в «Дорожной карте мероприятий Блока корпоративной защиты Компании по предотвращению техногенных аварий, чрезвычайных и нештатных ситуаций и минимизации рисков нанесения ущерба окружающей среде» на объектах АО «НТЭК». 
</t>
  </si>
  <si>
    <t>высшее (специалист, магистратура) образование и стаж работы в области имущественных отношений не менее 3 лет.</t>
  </si>
  <si>
    <t xml:space="preserve">Согласование предоствленными ведущими специалистами проектов сделок; Согласование исходных данных для закупочной документации; Согласование исходных данных для претензионной работы; Методическое и консультационное сопровождение Ведущих специалистов занятых вопросами урегулирования имущественно-правовых отношений в связи с оборотом земельных участков, при заключении договоров аренды (субаренды) земельных участков, сервитутов, купли-продажи земельных участков – подготовка проекта, при создании договора в системе SAP с учётом внесения всех необходимых данных (СПП), при согласовании и подписании договоров, а также дополнительных соглашений к ним, и соглашений о расторжении договоров. 
2.1.2. Консультирование специалистов проектных команд ЗФ ПАО «ГМК Норильский никель» и АО «НТЭК», в части подготовки пакета документов для оформления права собственности на земельные участки под объектами капитального строительства и реконструкции. 
</t>
  </si>
  <si>
    <t>имеющее среднее специальное или высшее (специалист, магистратура) образование и стаж работы в области имущественных отношений не менее 3 лет.</t>
  </si>
  <si>
    <t xml:space="preserve">Формирование и согласование с уполномоченными лицами объединенного проекта графика и реестра ежемесячных начислений и платежей по всем обязательствам, вытекающим из имущественно-правовых отношений в связи с оборотом движимого и недвижимого имущества, кроме земельных участков (далее ЗУ).
2.2 По обязательствам, вытекающим из имущественно-правовых отношений в связи с оборотом движимого и недвижимого имущества (кроме ЗУ) на основании утвержденного графика платежей создание заказа, подготовка проекта заявки на платеж в системе SAP, с учётом внесения всех необходимых данных (СПП), согласование, обеспечение подписания ЗнП всеми уполномоченными сотрудниками бухгалтерии и Казначейства. 
</t>
  </si>
  <si>
    <t xml:space="preserve">08-10 - 17-00
</t>
  </si>
  <si>
    <t>Предприятие тепловых и электрических сетей г.Дудинка</t>
  </si>
  <si>
    <r>
      <t>1.1</t>
    </r>
    <r>
      <rPr>
        <sz val="7"/>
        <rFont val="Tahoma"/>
        <family val="2"/>
        <charset val="204"/>
      </rPr>
      <t xml:space="preserve">            </t>
    </r>
    <r>
      <rPr>
        <sz val="12"/>
        <rFont val="Tahoma"/>
        <family val="2"/>
        <charset val="204"/>
      </rPr>
      <t>высшее образование (бухгалтерский учет и аудит, экономика) и стаж работы по профилю деятельности не менее 5 лет.</t>
    </r>
  </si>
  <si>
    <r>
      <t>5.1</t>
    </r>
    <r>
      <rPr>
        <sz val="7"/>
        <rFont val="Tahoma"/>
        <family val="2"/>
        <charset val="204"/>
      </rPr>
      <t xml:space="preserve">            </t>
    </r>
    <r>
      <rPr>
        <sz val="12"/>
        <rFont val="Tahoma"/>
        <family val="2"/>
        <charset val="204"/>
      </rPr>
      <t>Обеспечение эффективной организации текущей работы отдела и оперативное управление работниками отдела.</t>
    </r>
  </si>
  <si>
    <r>
      <t>5.4</t>
    </r>
    <r>
      <rPr>
        <sz val="7"/>
        <rFont val="Tahoma"/>
        <family val="2"/>
        <charset val="204"/>
      </rPr>
      <t xml:space="preserve">            </t>
    </r>
    <r>
      <rPr>
        <sz val="12"/>
        <rFont val="Tahoma"/>
        <family val="2"/>
        <charset val="204"/>
      </rPr>
      <t>Организация в отделе в установленном в Обществе порядке работы с информацией, составляющей коммерческую тайну.</t>
    </r>
  </si>
  <si>
    <r>
      <t>5.3</t>
    </r>
    <r>
      <rPr>
        <sz val="7"/>
        <rFont val="Tahoma"/>
        <family val="2"/>
        <charset val="204"/>
      </rPr>
      <t xml:space="preserve">            </t>
    </r>
    <r>
      <rPr>
        <sz val="12"/>
        <rFont val="Tahoma"/>
        <family val="2"/>
        <charset val="204"/>
      </rPr>
      <t>Управление подчиненными ему работниками, в том числе контроль надлежащего исполнения ими должностных обязанностей</t>
    </r>
  </si>
  <si>
    <r>
      <t>5.2</t>
    </r>
    <r>
      <rPr>
        <sz val="7"/>
        <rFont val="Tahoma"/>
        <family val="2"/>
        <charset val="204"/>
      </rPr>
      <t xml:space="preserve">            </t>
    </r>
    <r>
      <rPr>
        <sz val="12"/>
        <rFont val="Tahoma"/>
        <family val="2"/>
        <charset val="204"/>
      </rPr>
      <t>Обеспечение исполнения годовой программы/плана отдела, заданий, поручений и решений руководителя Общества и функциональных руководителей ГО (Департаментов внутреннего аудита, внутреннего контроля и Службы риск-менеджмента).</t>
    </r>
  </si>
  <si>
    <r>
      <t>2.2</t>
    </r>
    <r>
      <rPr>
        <sz val="7"/>
        <rFont val="Tahoma"/>
        <family val="2"/>
        <charset val="204"/>
      </rPr>
      <t xml:space="preserve">      </t>
    </r>
    <r>
      <rPr>
        <sz val="12"/>
        <rFont val="Tahoma"/>
        <family val="2"/>
        <charset val="204"/>
      </rPr>
      <t>Изучение эффективности применения действующих систем оплаты труда, разработка мероприятий по совершенствованию организации заработной платы всех категорий работников.</t>
    </r>
  </si>
  <si>
    <r>
      <rPr>
        <sz val="7"/>
        <rFont val="Tahoma"/>
        <family val="2"/>
        <charset val="204"/>
      </rPr>
      <t xml:space="preserve">        </t>
    </r>
    <r>
      <rPr>
        <sz val="12"/>
        <rFont val="Tahoma"/>
        <family val="2"/>
        <charset val="204"/>
      </rPr>
      <t>высшее образование, квалификацию экономиста и опыт работы по специальности не менее трех лет.</t>
    </r>
  </si>
  <si>
    <r>
      <t>2.1.2</t>
    </r>
    <r>
      <rPr>
        <sz val="7"/>
        <rFont val="Tahoma"/>
        <family val="2"/>
        <charset val="204"/>
      </rPr>
      <t xml:space="preserve">    </t>
    </r>
    <r>
      <rPr>
        <sz val="12"/>
        <rFont val="Tahoma"/>
        <family val="2"/>
        <charset val="204"/>
      </rPr>
      <t xml:space="preserve">Формирование данных по вкладу в соответствии с Бюджетным регламентом и в объеме бюджетных периодов. </t>
    </r>
  </si>
  <si>
    <r>
      <t>2.1.3</t>
    </r>
    <r>
      <rPr>
        <sz val="7"/>
        <rFont val="Tahoma"/>
        <family val="2"/>
        <charset val="204"/>
      </rPr>
      <t xml:space="preserve">    </t>
    </r>
    <r>
      <rPr>
        <sz val="12"/>
        <rFont val="Tahoma"/>
        <family val="2"/>
        <charset val="204"/>
      </rPr>
      <t>Формирование и направление в структурные и функциональные подразделения АО «НТЭК» планов и заданий по установленному перечню показателей на год, на квартал с разбивкой по месяцам.</t>
    </r>
  </si>
  <si>
    <r>
      <t>1.1</t>
    </r>
    <r>
      <rPr>
        <sz val="7"/>
        <rFont val="Tahoma"/>
        <family val="2"/>
        <charset val="204"/>
      </rPr>
      <t xml:space="preserve">         </t>
    </r>
    <r>
      <rPr>
        <sz val="12"/>
        <rFont val="Tahoma"/>
        <family val="2"/>
        <charset val="204"/>
      </rPr>
      <t>Постановка задач подчиненным и контроль их выполнения.</t>
    </r>
  </si>
  <si>
    <r>
      <t>-</t>
    </r>
    <r>
      <rPr>
        <sz val="7"/>
        <rFont val="Tahoma"/>
        <family val="2"/>
        <charset val="204"/>
      </rPr>
      <t xml:space="preserve">     </t>
    </r>
    <r>
      <rPr>
        <sz val="12"/>
        <rFont val="Tahoma"/>
        <family val="2"/>
        <charset val="204"/>
      </rPr>
      <t>Сопровождение ПТК АСДУ и АСУ ТП, находящегося в наладке и опытной эксплуатации (корректировка баз данных, устранение замечаний по работе ПТК);</t>
    </r>
  </si>
  <si>
    <r>
      <t>5.1</t>
    </r>
    <r>
      <rPr>
        <sz val="7"/>
        <rFont val="Tahoma"/>
        <family val="2"/>
        <charset val="204"/>
      </rPr>
      <t xml:space="preserve">   </t>
    </r>
    <r>
      <rPr>
        <sz val="12"/>
        <rFont val="Tahoma"/>
        <family val="2"/>
        <charset val="204"/>
      </rPr>
      <t>высшее (техническое или экономическое) образование со стажем работы не менее одного года.</t>
    </r>
  </si>
  <si>
    <r>
      <t>2.1</t>
    </r>
    <r>
      <rPr>
        <sz val="7"/>
        <rFont val="Tahoma"/>
        <family val="2"/>
        <charset val="204"/>
      </rPr>
      <t xml:space="preserve">   </t>
    </r>
    <r>
      <rPr>
        <sz val="12"/>
        <rFont val="Tahoma"/>
        <family val="2"/>
        <charset val="204"/>
      </rPr>
      <t>Формирование на основании утвержденной программы закупа оборудования, утвержденных программ ремонтов, а также данных полученных от структурных подразделений, руководителей проектов, экспертно-технической службы, годового, квартального бюджетного плана по установленным формам в установленные распорядительными документами сроки. 2.3 Формирование информации по ежемесячному плану платежей в установленные сроки, на основании сформированных данных корректировка бюджета движения денежных средств за отчетный год.</t>
    </r>
  </si>
  <si>
    <r>
      <t>5.1.</t>
    </r>
    <r>
      <rPr>
        <sz val="7"/>
        <color rgb="FF000000"/>
        <rFont val="Tahoma"/>
        <family val="2"/>
        <charset val="204"/>
      </rPr>
      <t xml:space="preserve">    </t>
    </r>
    <r>
      <rPr>
        <sz val="12"/>
        <color rgb="FF000000"/>
        <rFont val="Tahoma"/>
        <family val="2"/>
        <charset val="204"/>
      </rPr>
      <t xml:space="preserve">высшее образование по профилю энергетики или строительства и стаж работы в ремонтах в должности инженера не менее 1 года, высокий уровень технических знаний, а также организаторские навыки. </t>
    </r>
  </si>
  <si>
    <r>
      <t>2.1.1.</t>
    </r>
    <r>
      <rPr>
        <sz val="7"/>
        <rFont val="Tahoma"/>
        <family val="2"/>
        <charset val="204"/>
      </rPr>
      <t xml:space="preserve">   </t>
    </r>
    <r>
      <rPr>
        <sz val="12"/>
        <rFont val="Tahoma"/>
        <family val="2"/>
        <charset val="204"/>
      </rPr>
      <t>Согласование, консолидация и обоснование данных, полученных от производственных цехов (районов, служб, участков) структурного подразделения УТВС, по программе ремонтов (по видам оборудования) основных производственных фондов в соответствии с необходимым объемом, в т.ч. на основе автоматизированных компьютерных программ.</t>
    </r>
  </si>
  <si>
    <r>
      <t>2.1.1.</t>
    </r>
    <r>
      <rPr>
        <sz val="7"/>
        <rFont val="Tahoma"/>
        <family val="2"/>
        <charset val="204"/>
      </rPr>
      <t xml:space="preserve">  </t>
    </r>
    <r>
      <rPr>
        <sz val="12"/>
        <rFont val="Tahoma"/>
        <family val="2"/>
        <charset val="204"/>
      </rPr>
      <t>Согласование, консолидация и обоснование данных, полученных от производственных цехов (районов, служб, участков) структурного подразделения ТЭЦ-1, по программе ремонтов (по видам оборудования) основных производственных фондов в соответствии с необходимым объемом, в т.ч. на основе автоматизированных компьютерных программ.</t>
    </r>
  </si>
  <si>
    <r>
      <rPr>
        <sz val="7"/>
        <rFont val="Tahoma"/>
        <family val="2"/>
        <charset val="204"/>
      </rPr>
      <t xml:space="preserve">  </t>
    </r>
    <r>
      <rPr>
        <sz val="12"/>
        <rFont val="Tahoma"/>
        <family val="2"/>
        <charset val="204"/>
      </rPr>
      <t xml:space="preserve">высшее (техническое) образование и стаж работы на руководящих инженерно-технических должностях не менее пяти лет. </t>
    </r>
  </si>
  <si>
    <r>
      <t>5.1</t>
    </r>
    <r>
      <rPr>
        <sz val="7"/>
        <rFont val="Tahoma"/>
        <family val="2"/>
        <charset val="204"/>
      </rPr>
      <t xml:space="preserve">   </t>
    </r>
    <r>
      <rPr>
        <sz val="12"/>
        <rFont val="Tahoma"/>
        <family val="2"/>
        <charset val="204"/>
      </rPr>
      <t>Организация работы отдела в части предоставления ресурсов (инженера по направлению/виду оборудования) в распоряжение руководителей проектов (по направлениям/видам оборудования) в целях подготовки и проведения ремонтов основных средств структурного подразделения ТЭЦ-3, а именно: по планированию, материально-техническому и инженерному обеспечению, координации и контролю проведения ремонта энергетического оборудования, зданий и сооружений.</t>
    </r>
  </si>
  <si>
    <r>
      <t>5.1</t>
    </r>
    <r>
      <rPr>
        <sz val="7"/>
        <rFont val="Tahoma"/>
        <family val="2"/>
        <charset val="204"/>
      </rPr>
      <t xml:space="preserve">    </t>
    </r>
    <r>
      <rPr>
        <sz val="12"/>
        <rFont val="Tahoma"/>
        <family val="2"/>
        <charset val="204"/>
      </rPr>
      <t>высшее (техническое или экономическое) образование и стаж работы по специальности не менее одного года.</t>
    </r>
  </si>
  <si>
    <r>
      <t>2.1</t>
    </r>
    <r>
      <rPr>
        <sz val="7"/>
        <rFont val="Tahoma"/>
        <family val="2"/>
        <charset val="204"/>
      </rPr>
      <t xml:space="preserve">     </t>
    </r>
    <r>
      <rPr>
        <sz val="12"/>
        <rFont val="Tahoma"/>
        <family val="2"/>
        <charset val="204"/>
      </rPr>
      <t>Выполнение работы по обеспечению структурных подразделений АО «НТЭК» необходимыми материалами в соответствии с закрепленной за отделом номенклатурой.</t>
    </r>
  </si>
  <si>
    <r>
      <t xml:space="preserve">имеющее высшее </t>
    </r>
    <r>
      <rPr>
        <sz val="12"/>
        <rFont val="Tahoma"/>
        <family val="2"/>
        <charset val="204"/>
      </rPr>
      <t xml:space="preserve">электротехническое </t>
    </r>
    <r>
      <rPr>
        <sz val="12"/>
        <color rgb="FF000000"/>
        <rFont val="Tahoma"/>
        <family val="2"/>
        <charset val="204"/>
      </rPr>
      <t>образование, опыт работы в электроустановках, не менее 3</t>
    </r>
    <r>
      <rPr>
        <u/>
        <vertAlign val="superscript"/>
        <sz val="12"/>
        <color rgb="FF000000"/>
        <rFont val="Tahoma"/>
        <family val="2"/>
        <charset val="204"/>
      </rPr>
      <t xml:space="preserve">х </t>
    </r>
    <r>
      <rPr>
        <sz val="12"/>
        <color rgb="FF000000"/>
        <rFont val="Tahoma"/>
        <family val="2"/>
        <charset val="204"/>
      </rPr>
      <t>лет.</t>
    </r>
  </si>
  <si>
    <r>
      <rPr>
        <sz val="7"/>
        <rFont val="Tahoma"/>
        <family val="2"/>
        <charset val="204"/>
      </rPr>
      <t xml:space="preserve"> </t>
    </r>
    <r>
      <rPr>
        <sz val="12"/>
        <rFont val="Tahoma"/>
        <family val="2"/>
        <charset val="204"/>
      </rPr>
      <t>Осуществление технического надзора за объектами капитального строительства АСДУ и АСУ ТП;  Участие в наладке (изучение, запуск и адаптация) новых ПТК АСДУ и АСУ ТП;  Сопровождение ПТК АСДУ и АСУ ТП, находящегося в наладке и опытной эксплуатации (корректировка баз данных, устранение замечаний по работе ПТК);  Изучение и проверка новых АСДУ и АСУ ТП для оценки возможности их применения в подразделениях АО «НТЭК»</t>
    </r>
  </si>
  <si>
    <r>
      <t>5.1</t>
    </r>
    <r>
      <rPr>
        <sz val="7"/>
        <rFont val="Tahoma"/>
        <family val="2"/>
        <charset val="204"/>
      </rPr>
      <t xml:space="preserve">      </t>
    </r>
    <r>
      <rPr>
        <sz val="12"/>
        <rFont val="Tahoma"/>
        <family val="2"/>
        <charset val="204"/>
      </rPr>
      <t>высшее образование и стаж работы по специальности не менее одного года.</t>
    </r>
  </si>
  <si>
    <r>
      <t>2.1</t>
    </r>
    <r>
      <rPr>
        <sz val="7"/>
        <rFont val="Tahoma"/>
        <family val="2"/>
        <charset val="204"/>
      </rPr>
      <t xml:space="preserve">     </t>
    </r>
    <r>
      <rPr>
        <sz val="12"/>
        <color rgb="FF000000"/>
        <rFont val="Tahoma"/>
        <family val="2"/>
        <charset val="204"/>
      </rPr>
      <t>В рамках своих функциональных обязанностей и компетенции осуществлять взаимодействие с государственными и коммерческими структурами, подразделениями правоохранительных органов и спецслужб РФ по вопросам, связанным с эксплуатацией инженерно-технических систем безопасности.</t>
    </r>
  </si>
  <si>
    <r>
      <t>2.2</t>
    </r>
    <r>
      <rPr>
        <sz val="7"/>
        <rFont val="Tahoma"/>
        <family val="2"/>
        <charset val="204"/>
      </rPr>
      <t xml:space="preserve">     </t>
    </r>
    <r>
      <rPr>
        <sz val="12"/>
        <color rgb="FF000000"/>
        <rFont val="Tahoma"/>
        <family val="2"/>
        <charset val="204"/>
      </rPr>
      <t>Разрабатывать, внедрять и актуализировать регламенты технического обслуживания и текущего ремонта инженерно-технических систем безопасности.</t>
    </r>
  </si>
  <si>
    <r>
      <rPr>
        <b/>
        <sz val="10"/>
        <color rgb="FFFF0000"/>
        <rFont val="Tahoma"/>
        <family val="2"/>
        <charset val="204"/>
      </rPr>
      <t>Дивизион ТЭЦ-1</t>
    </r>
    <r>
      <rPr>
        <b/>
        <sz val="10"/>
        <rFont val="Tahoma"/>
        <family val="2"/>
        <charset val="204"/>
      </rPr>
      <t>/ Служба по ремонту тепломеханического оборудования</t>
    </r>
  </si>
  <si>
    <r>
      <rPr>
        <b/>
        <sz val="10"/>
        <color rgb="FFFF0000"/>
        <rFont val="Tahoma"/>
        <family val="2"/>
        <charset val="204"/>
      </rPr>
      <t>Дивизион ТЭЦ-1</t>
    </r>
    <r>
      <rPr>
        <b/>
        <sz val="10"/>
        <rFont val="Tahoma"/>
        <family val="2"/>
        <charset val="204"/>
      </rPr>
      <t>/ Служба по ремонту электротехнического оборудования</t>
    </r>
  </si>
  <si>
    <r>
      <rPr>
        <b/>
        <sz val="10"/>
        <color rgb="FFFF0000"/>
        <rFont val="Tahoma"/>
        <family val="2"/>
        <charset val="204"/>
      </rPr>
      <t>Дивизион ТЭЦ-1</t>
    </r>
    <r>
      <rPr>
        <b/>
        <sz val="10"/>
        <rFont val="Tahoma"/>
        <family val="2"/>
        <charset val="204"/>
      </rPr>
      <t>/ Ремонтно-механический участок</t>
    </r>
  </si>
  <si>
    <r>
      <rPr>
        <b/>
        <sz val="10"/>
        <color rgb="FFFF0000"/>
        <rFont val="Tahoma"/>
        <family val="2"/>
        <charset val="204"/>
      </rPr>
      <t>Дивизион ТЭЦ-2</t>
    </r>
    <r>
      <rPr>
        <b/>
        <sz val="10"/>
        <rFont val="Tahoma"/>
        <family val="2"/>
        <charset val="204"/>
      </rPr>
      <t>/Служба по ремонту электротехнического оборудования</t>
    </r>
  </si>
  <si>
    <r>
      <rPr>
        <b/>
        <sz val="10"/>
        <color rgb="FFFF0000"/>
        <rFont val="Tahoma"/>
        <family val="2"/>
        <charset val="204"/>
      </rPr>
      <t>Дивизион ТЭЦ-3</t>
    </r>
    <r>
      <rPr>
        <b/>
        <sz val="10"/>
        <rFont val="Tahoma"/>
        <family val="2"/>
        <charset val="204"/>
      </rPr>
      <t>/ Служба по ремонту тепломеханического оборудования</t>
    </r>
  </si>
  <si>
    <r>
      <rPr>
        <b/>
        <sz val="10"/>
        <color rgb="FFFF0000"/>
        <rFont val="Tahoma"/>
        <family val="2"/>
        <charset val="204"/>
      </rPr>
      <t>Дивизион ТЭЦ-3</t>
    </r>
    <r>
      <rPr>
        <b/>
        <sz val="10"/>
        <rFont val="Tahoma"/>
        <family val="2"/>
        <charset val="204"/>
      </rPr>
      <t>/ Служба по ремонту электротехнического оборудования</t>
    </r>
  </si>
  <si>
    <t>на период навигации с июня по октябрь</t>
  </si>
  <si>
    <t xml:space="preserve">ст.30 ч.1 п.2             </t>
  </si>
  <si>
    <t>ст.32 ч.1 п.6</t>
  </si>
  <si>
    <t xml:space="preserve">ст.32 ч.1 п.6             </t>
  </si>
  <si>
    <t>Среднемес ячная з/плата с РК и СН и премии</t>
  </si>
  <si>
    <t>временно, на период отсутствия основного работника</t>
  </si>
  <si>
    <t>специалист 1 к Отдел планирования и отчетности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</si>
</sst>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8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9"/>
      <name val="Times New Roman Cyr"/>
      <charset val="204"/>
    </font>
    <font>
      <sz val="9"/>
      <color indexed="81"/>
      <name val="Tahoma"/>
      <family val="2"/>
      <charset val="204"/>
    </font>
    <font>
      <sz val="12"/>
      <name val="Tahoma"/>
      <family val="2"/>
      <charset val="204"/>
    </font>
    <font>
      <b/>
      <sz val="9"/>
      <color indexed="81"/>
      <name val="Tahoma"/>
      <family val="2"/>
      <charset val="204"/>
    </font>
    <font>
      <sz val="10"/>
      <name val="Tahoma"/>
      <family val="2"/>
      <charset val="204"/>
    </font>
    <font>
      <b/>
      <sz val="12"/>
      <name val="Tahoma"/>
      <family val="2"/>
      <charset val="204"/>
    </font>
    <font>
      <sz val="12"/>
      <color theme="1"/>
      <name val="Tahoma"/>
      <family val="2"/>
      <charset val="204"/>
    </font>
    <font>
      <sz val="11"/>
      <color theme="1"/>
      <name val="Tahoma"/>
      <family val="2"/>
      <charset val="204"/>
    </font>
    <font>
      <sz val="12"/>
      <color indexed="8"/>
      <name val="Tahoma"/>
      <family val="2"/>
      <charset val="204"/>
    </font>
    <font>
      <sz val="12"/>
      <color rgb="FF000000"/>
      <name val="Tahoma"/>
      <family val="2"/>
      <charset val="204"/>
    </font>
    <font>
      <sz val="11"/>
      <color rgb="FFFF0000"/>
      <name val="Tahoma"/>
      <family val="2"/>
      <charset val="204"/>
    </font>
    <font>
      <sz val="11"/>
      <name val="Tahoma"/>
      <family val="2"/>
      <charset val="204"/>
    </font>
    <font>
      <sz val="14"/>
      <name val="Tahoma"/>
      <family val="2"/>
      <charset val="204"/>
    </font>
    <font>
      <b/>
      <sz val="18"/>
      <name val="Tahoma"/>
      <family val="2"/>
      <charset val="204"/>
    </font>
    <font>
      <b/>
      <sz val="11"/>
      <name val="Tahoma"/>
      <family val="2"/>
      <charset val="204"/>
    </font>
    <font>
      <sz val="18"/>
      <name val="Tahoma"/>
      <family val="2"/>
      <charset val="204"/>
    </font>
    <font>
      <b/>
      <sz val="10"/>
      <name val="Tahoma"/>
      <family val="2"/>
      <charset val="204"/>
    </font>
    <font>
      <sz val="9"/>
      <name val="Tahoma"/>
      <family val="2"/>
      <charset val="204"/>
    </font>
    <font>
      <b/>
      <sz val="12"/>
      <color rgb="FFFF0000"/>
      <name val="Tahoma"/>
      <family val="2"/>
      <charset val="204"/>
    </font>
    <font>
      <b/>
      <u/>
      <sz val="12"/>
      <name val="Tahoma"/>
      <family val="2"/>
      <charset val="204"/>
    </font>
    <font>
      <sz val="14"/>
      <color rgb="FFFF0000"/>
      <name val="Tahoma"/>
      <family val="2"/>
      <charset val="204"/>
    </font>
    <font>
      <b/>
      <sz val="14"/>
      <color rgb="FFFF0000"/>
      <name val="Tahoma"/>
      <family val="2"/>
      <charset val="204"/>
    </font>
    <font>
      <sz val="12"/>
      <color rgb="FFFF0000"/>
      <name val="Tahoma"/>
      <family val="2"/>
      <charset val="204"/>
    </font>
    <font>
      <sz val="11"/>
      <color indexed="8"/>
      <name val="Tahoma"/>
      <family val="2"/>
      <charset val="204"/>
    </font>
    <font>
      <b/>
      <sz val="12"/>
      <color theme="1"/>
      <name val="Tahoma"/>
      <family val="2"/>
      <charset val="204"/>
    </font>
    <font>
      <sz val="12"/>
      <color indexed="10"/>
      <name val="Tahoma"/>
      <family val="2"/>
      <charset val="204"/>
    </font>
    <font>
      <vertAlign val="superscript"/>
      <sz val="12"/>
      <color indexed="8"/>
      <name val="Tahoma"/>
      <family val="2"/>
      <charset val="204"/>
    </font>
    <font>
      <sz val="7"/>
      <name val="Tahoma"/>
      <family val="2"/>
      <charset val="204"/>
    </font>
    <font>
      <sz val="7"/>
      <color theme="1"/>
      <name val="Tahoma"/>
      <family val="2"/>
      <charset val="204"/>
    </font>
    <font>
      <sz val="9"/>
      <color theme="1"/>
      <name val="Tahoma"/>
      <family val="2"/>
      <charset val="204"/>
    </font>
    <font>
      <i/>
      <sz val="12"/>
      <color theme="1"/>
      <name val="Tahoma"/>
      <family val="2"/>
      <charset val="204"/>
    </font>
    <font>
      <sz val="13"/>
      <name val="Tahoma"/>
      <family val="2"/>
      <charset val="204"/>
    </font>
    <font>
      <b/>
      <sz val="10"/>
      <color rgb="FFFF0000"/>
      <name val="Tahoma"/>
      <family val="2"/>
      <charset val="204"/>
    </font>
    <font>
      <b/>
      <sz val="10"/>
      <color theme="1"/>
      <name val="Tahoma"/>
      <family val="2"/>
      <charset val="204"/>
    </font>
    <font>
      <sz val="7"/>
      <color rgb="FF000000"/>
      <name val="Tahoma"/>
      <family val="2"/>
      <charset val="204"/>
    </font>
    <font>
      <u/>
      <vertAlign val="superscript"/>
      <sz val="12"/>
      <color rgb="FF000000"/>
      <name val="Tahoma"/>
      <family val="2"/>
      <charset val="204"/>
    </font>
    <font>
      <b/>
      <sz val="9"/>
      <name val="Tahoma"/>
      <family val="2"/>
      <charset val="204"/>
    </font>
    <font>
      <sz val="10"/>
      <color rgb="FFFF0000"/>
      <name val="Tahoma"/>
      <family val="2"/>
      <charset val="204"/>
    </font>
    <font>
      <b/>
      <sz val="14"/>
      <name val="Tahoma"/>
      <family val="2"/>
      <charset val="204"/>
    </font>
    <font>
      <sz val="10"/>
      <color theme="1"/>
      <name val="Tahoma"/>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67">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7" borderId="1" applyNumberFormat="0" applyAlignment="0" applyProtection="0"/>
    <xf numFmtId="0" fontId="26" fillId="20" borderId="2" applyNumberFormat="0" applyAlignment="0" applyProtection="0"/>
    <xf numFmtId="0" fontId="27" fillId="20" borderId="1" applyNumberFormat="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21" borderId="7" applyNumberFormat="0" applyAlignment="0" applyProtection="0"/>
    <xf numFmtId="0" fontId="33" fillId="0" borderId="0" applyNumberFormat="0" applyFill="0" applyBorder="0" applyAlignment="0" applyProtection="0"/>
    <xf numFmtId="0" fontId="34" fillId="22" borderId="0" applyNumberFormat="0" applyBorder="0" applyAlignment="0" applyProtection="0"/>
    <xf numFmtId="0" fontId="40" fillId="0" borderId="0"/>
    <xf numFmtId="0" fontId="35" fillId="3" borderId="0" applyNumberFormat="0" applyBorder="0" applyAlignment="0" applyProtection="0"/>
    <xf numFmtId="0" fontId="36" fillId="0" borderId="0" applyNumberFormat="0" applyFill="0" applyBorder="0" applyAlignment="0" applyProtection="0"/>
    <xf numFmtId="0" fontId="22" fillId="23" borderId="8" applyNumberFormat="0" applyFont="0" applyAlignment="0" applyProtection="0"/>
    <xf numFmtId="0" fontId="37" fillId="0" borderId="9"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1" fillId="0" borderId="0"/>
    <xf numFmtId="0" fontId="22" fillId="0" borderId="0"/>
    <xf numFmtId="9" fontId="22" fillId="0" borderId="0" applyFont="0" applyFill="0" applyBorder="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22"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9">
    <xf numFmtId="0" fontId="0" fillId="0" borderId="0" xfId="0"/>
    <xf numFmtId="49" fontId="42" fillId="0" borderId="10" xfId="0" applyNumberFormat="1" applyFont="1" applyFill="1" applyBorder="1" applyAlignment="1">
      <alignment horizontal="center" vertical="center" wrapText="1"/>
    </xf>
    <xf numFmtId="0" fontId="42" fillId="0" borderId="0" xfId="43" applyFont="1" applyFill="1" applyBorder="1" applyAlignment="1">
      <alignment vertical="center" wrapText="1"/>
    </xf>
    <xf numFmtId="0" fontId="42" fillId="0" borderId="10" xfId="43" applyFont="1" applyFill="1" applyBorder="1" applyAlignment="1">
      <alignment horizontal="left" vertical="top" wrapText="1"/>
    </xf>
    <xf numFmtId="0" fontId="42" fillId="0" borderId="10" xfId="43" applyFont="1" applyFill="1" applyBorder="1" applyAlignment="1">
      <alignment vertical="center" wrapText="1"/>
    </xf>
    <xf numFmtId="0" fontId="42" fillId="0" borderId="10" xfId="0" applyFont="1" applyFill="1" applyBorder="1" applyAlignment="1">
      <alignment vertical="center" wrapText="1"/>
    </xf>
    <xf numFmtId="49" fontId="42" fillId="0" borderId="10" xfId="43" applyNumberFormat="1" applyFont="1" applyFill="1" applyBorder="1" applyAlignment="1">
      <alignment vertical="center" wrapText="1"/>
    </xf>
    <xf numFmtId="0" fontId="42" fillId="0" borderId="10" xfId="0" applyFont="1" applyFill="1" applyBorder="1" applyAlignment="1">
      <alignment horizontal="center" vertical="center" wrapText="1"/>
    </xf>
    <xf numFmtId="0" fontId="42" fillId="0" borderId="10" xfId="43" applyFont="1" applyFill="1" applyBorder="1" applyAlignment="1">
      <alignment horizontal="left" vertical="center" wrapText="1"/>
    </xf>
    <xf numFmtId="0" fontId="42" fillId="0" borderId="14" xfId="43" applyFont="1" applyFill="1" applyBorder="1" applyAlignment="1">
      <alignment horizontal="left" vertical="center"/>
    </xf>
    <xf numFmtId="0" fontId="42" fillId="0" borderId="14" xfId="43" applyFont="1" applyFill="1" applyBorder="1" applyAlignment="1">
      <alignment vertical="center"/>
    </xf>
    <xf numFmtId="0" fontId="42" fillId="0" borderId="0" xfId="43" applyFont="1" applyFill="1" applyBorder="1" applyAlignment="1">
      <alignment vertical="center"/>
    </xf>
    <xf numFmtId="0" fontId="42" fillId="0" borderId="0" xfId="43" applyFont="1" applyFill="1" applyBorder="1" applyAlignment="1">
      <alignment horizontal="left" vertical="center"/>
    </xf>
    <xf numFmtId="0" fontId="42" fillId="0" borderId="12" xfId="43" applyFont="1" applyFill="1" applyBorder="1" applyAlignment="1">
      <alignment vertical="center"/>
    </xf>
    <xf numFmtId="0" fontId="56" fillId="0" borderId="0" xfId="43" applyFont="1" applyFill="1" applyBorder="1" applyAlignment="1">
      <alignment horizontal="center" vertical="center"/>
    </xf>
    <xf numFmtId="0" fontId="57" fillId="0" borderId="0" xfId="43" applyFont="1" applyFill="1" applyBorder="1" applyAlignment="1">
      <alignment vertical="center"/>
    </xf>
    <xf numFmtId="0" fontId="42" fillId="0" borderId="10" xfId="43" applyFont="1" applyFill="1" applyBorder="1" applyAlignment="1">
      <alignment horizontal="center" vertical="center" wrapText="1"/>
    </xf>
    <xf numFmtId="0" fontId="45" fillId="0" borderId="10" xfId="43" applyFont="1" applyFill="1" applyBorder="1" applyAlignment="1">
      <alignment vertical="center" wrapText="1"/>
    </xf>
    <xf numFmtId="0" fontId="45" fillId="0" borderId="10" xfId="43" applyFont="1" applyFill="1" applyBorder="1" applyAlignment="1">
      <alignment horizontal="center" vertical="center" wrapText="1"/>
    </xf>
    <xf numFmtId="0" fontId="42" fillId="0" borderId="0" xfId="43" applyFont="1" applyFill="1" applyBorder="1" applyAlignment="1">
      <alignment horizontal="center" vertical="center" wrapText="1"/>
    </xf>
    <xf numFmtId="0" fontId="58" fillId="0" borderId="10" xfId="43" applyFont="1" applyFill="1" applyBorder="1" applyAlignment="1">
      <alignment horizontal="center" vertical="center" wrapText="1"/>
    </xf>
    <xf numFmtId="0" fontId="45" fillId="0" borderId="10" xfId="43" applyFont="1" applyFill="1" applyBorder="1" applyAlignment="1">
      <alignment horizontal="left" vertical="center" wrapText="1"/>
    </xf>
    <xf numFmtId="0" fontId="60" fillId="0" borderId="10" xfId="43" applyFont="1" applyFill="1" applyBorder="1" applyAlignment="1">
      <alignment vertical="center" wrapText="1"/>
    </xf>
    <xf numFmtId="0" fontId="61" fillId="0" borderId="10" xfId="43" applyFont="1" applyFill="1" applyBorder="1" applyAlignment="1">
      <alignment vertical="center" wrapText="1"/>
    </xf>
    <xf numFmtId="0" fontId="61" fillId="0" borderId="10" xfId="43" applyFont="1" applyFill="1" applyBorder="1" applyAlignment="1">
      <alignment horizontal="center" vertical="center" wrapText="1"/>
    </xf>
    <xf numFmtId="0" fontId="60" fillId="0" borderId="10" xfId="43" applyFont="1" applyFill="1" applyBorder="1" applyAlignment="1">
      <alignment horizontal="center" vertical="center" wrapText="1"/>
    </xf>
    <xf numFmtId="0" fontId="62" fillId="0" borderId="10" xfId="43" applyFont="1" applyFill="1" applyBorder="1" applyAlignment="1">
      <alignment horizontal="center" vertical="center" wrapText="1"/>
    </xf>
    <xf numFmtId="0" fontId="60" fillId="0" borderId="0" xfId="43" applyFont="1" applyFill="1" applyBorder="1" applyAlignment="1">
      <alignment vertical="center" wrapText="1"/>
    </xf>
    <xf numFmtId="49" fontId="42" fillId="0" borderId="10" xfId="0" applyNumberFormat="1" applyFont="1" applyFill="1" applyBorder="1" applyAlignment="1">
      <alignment vertical="center" wrapText="1"/>
    </xf>
    <xf numFmtId="49" fontId="42" fillId="0" borderId="10" xfId="43" applyNumberFormat="1" applyFont="1" applyFill="1" applyBorder="1" applyAlignment="1">
      <alignment horizontal="left" vertical="center" wrapText="1"/>
    </xf>
    <xf numFmtId="0" fontId="45" fillId="0" borderId="10"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63" fillId="0" borderId="10" xfId="0" applyFont="1" applyFill="1" applyBorder="1" applyAlignment="1">
      <alignment horizontal="center" vertical="center" wrapText="1"/>
    </xf>
    <xf numFmtId="0" fontId="42" fillId="0" borderId="10" xfId="0" applyFont="1" applyFill="1" applyBorder="1" applyAlignment="1">
      <alignment horizontal="center" vertical="center"/>
    </xf>
    <xf numFmtId="0" fontId="50" fillId="0" borderId="10" xfId="43" applyFont="1" applyFill="1" applyBorder="1" applyAlignment="1">
      <alignment horizontal="center" vertical="center" wrapText="1"/>
    </xf>
    <xf numFmtId="0" fontId="61" fillId="0" borderId="10" xfId="0" applyFont="1" applyFill="1" applyBorder="1" applyAlignment="1">
      <alignment horizontal="center" vertical="center" wrapText="1"/>
    </xf>
    <xf numFmtId="49" fontId="42" fillId="0" borderId="10" xfId="43" applyNumberFormat="1" applyFont="1" applyFill="1" applyBorder="1" applyAlignment="1">
      <alignment horizontal="center" vertical="center" wrapText="1"/>
    </xf>
    <xf numFmtId="0" fontId="63" fillId="0" borderId="10" xfId="43" applyFont="1" applyFill="1" applyBorder="1" applyAlignment="1">
      <alignment horizontal="center" vertical="center" wrapText="1"/>
    </xf>
    <xf numFmtId="0" fontId="45" fillId="0" borderId="0" xfId="43" applyFont="1" applyFill="1" applyBorder="1" applyAlignment="1">
      <alignment horizontal="center" vertical="center" wrapText="1"/>
    </xf>
    <xf numFmtId="0" fontId="46" fillId="0" borderId="10" xfId="0" applyFont="1" applyFill="1" applyBorder="1" applyAlignment="1">
      <alignment horizontal="center" vertical="center" wrapText="1"/>
    </xf>
    <xf numFmtId="14" fontId="42" fillId="0" borderId="10" xfId="0" applyNumberFormat="1" applyFont="1" applyFill="1" applyBorder="1" applyAlignment="1">
      <alignment horizontal="left" vertical="top" wrapText="1"/>
    </xf>
    <xf numFmtId="14" fontId="42" fillId="0" borderId="10" xfId="43" applyNumberFormat="1" applyFont="1" applyFill="1" applyBorder="1" applyAlignment="1">
      <alignment horizontal="left" vertical="center" wrapText="1"/>
    </xf>
    <xf numFmtId="0" fontId="42" fillId="0" borderId="0" xfId="43" applyFont="1" applyFill="1" applyAlignment="1">
      <alignment vertical="center" wrapText="1"/>
    </xf>
    <xf numFmtId="1" fontId="42" fillId="0" borderId="10" xfId="45" applyNumberFormat="1" applyFont="1" applyFill="1" applyBorder="1" applyAlignment="1">
      <alignment horizontal="center" vertical="center" wrapText="1"/>
    </xf>
    <xf numFmtId="0" fontId="42" fillId="0" borderId="10" xfId="43" applyNumberFormat="1" applyFont="1" applyFill="1" applyBorder="1" applyAlignment="1">
      <alignment horizontal="center" vertical="center" wrapText="1"/>
    </xf>
    <xf numFmtId="1" fontId="42" fillId="0" borderId="10" xfId="43" applyNumberFormat="1" applyFont="1" applyFill="1" applyBorder="1" applyAlignment="1">
      <alignment horizontal="center" vertical="center" wrapText="1"/>
    </xf>
    <xf numFmtId="0" fontId="65" fillId="0" borderId="10" xfId="43" applyFont="1" applyFill="1" applyBorder="1" applyAlignment="1">
      <alignment wrapText="1"/>
    </xf>
    <xf numFmtId="49" fontId="42" fillId="0" borderId="10" xfId="36" applyNumberFormat="1" applyFont="1" applyFill="1" applyBorder="1" applyAlignment="1">
      <alignment vertical="center" wrapText="1"/>
    </xf>
    <xf numFmtId="0" fontId="42" fillId="0" borderId="0" xfId="43" applyFont="1" applyFill="1" applyAlignment="1">
      <alignment wrapText="1"/>
    </xf>
    <xf numFmtId="49" fontId="42" fillId="0" borderId="10" xfId="36" applyNumberFormat="1" applyFont="1" applyFill="1" applyBorder="1" applyAlignment="1">
      <alignment horizontal="left" vertical="center" wrapText="1"/>
    </xf>
    <xf numFmtId="0" fontId="45" fillId="0" borderId="0" xfId="43" applyFont="1" applyFill="1" applyBorder="1" applyAlignment="1">
      <alignment vertical="center" wrapText="1"/>
    </xf>
    <xf numFmtId="0" fontId="44" fillId="0" borderId="0" xfId="43" applyFont="1" applyFill="1" applyBorder="1" applyAlignment="1">
      <alignment horizontal="center" vertical="center" wrapText="1"/>
    </xf>
    <xf numFmtId="0" fontId="51" fillId="0" borderId="0" xfId="43" applyFont="1" applyFill="1" applyBorder="1" applyAlignment="1">
      <alignment horizontal="center" vertical="center" wrapText="1"/>
    </xf>
    <xf numFmtId="0" fontId="45" fillId="0" borderId="0" xfId="43" applyFont="1" applyFill="1" applyBorder="1" applyAlignment="1">
      <alignment horizontal="left" vertical="center" wrapText="1"/>
    </xf>
    <xf numFmtId="0" fontId="44" fillId="0" borderId="0" xfId="0" applyFont="1" applyFill="1" applyAlignment="1"/>
    <xf numFmtId="0" fontId="44" fillId="0" borderId="0" xfId="0" applyFont="1" applyFill="1"/>
    <xf numFmtId="0" fontId="42" fillId="0" borderId="10" xfId="0" applyFont="1" applyFill="1" applyBorder="1" applyAlignment="1">
      <alignment wrapText="1"/>
    </xf>
    <xf numFmtId="0" fontId="42" fillId="0" borderId="0" xfId="43" applyFont="1" applyFill="1" applyBorder="1" applyAlignment="1">
      <alignment horizontal="left" vertical="center" wrapText="1"/>
    </xf>
    <xf numFmtId="0" fontId="51" fillId="0" borderId="10" xfId="54" applyFont="1" applyFill="1" applyBorder="1" applyAlignment="1">
      <alignment horizontal="left" vertical="center" wrapText="1"/>
    </xf>
    <xf numFmtId="0" fontId="71" fillId="0" borderId="10" xfId="43" applyFont="1" applyFill="1" applyBorder="1" applyAlignment="1">
      <alignment horizontal="center" vertical="center" wrapText="1"/>
    </xf>
    <xf numFmtId="14" fontId="46" fillId="0" borderId="10" xfId="0" applyNumberFormat="1" applyFont="1" applyFill="1" applyBorder="1" applyAlignment="1">
      <alignment horizontal="left" vertical="center" wrapText="1"/>
    </xf>
    <xf numFmtId="0" fontId="46" fillId="0" borderId="10"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10" xfId="0" applyFont="1" applyFill="1" applyBorder="1" applyAlignment="1">
      <alignment horizontal="justify" vertical="center"/>
    </xf>
    <xf numFmtId="0" fontId="44" fillId="0" borderId="10" xfId="43" applyFont="1" applyFill="1" applyBorder="1" applyAlignment="1">
      <alignment horizontal="center" vertical="center" wrapText="1"/>
    </xf>
    <xf numFmtId="0" fontId="51" fillId="0" borderId="10" xfId="43" applyFont="1" applyFill="1" applyBorder="1" applyAlignment="1">
      <alignment horizontal="center" vertical="center" wrapText="1"/>
    </xf>
    <xf numFmtId="0" fontId="42" fillId="0" borderId="0" xfId="43" applyFont="1" applyFill="1" applyBorder="1" applyAlignment="1">
      <alignment horizontal="center" vertical="center"/>
    </xf>
    <xf numFmtId="0" fontId="54" fillId="0" borderId="0" xfId="43" applyFont="1" applyFill="1" applyBorder="1" applyAlignment="1">
      <alignment horizontal="center" vertical="center"/>
    </xf>
    <xf numFmtId="0" fontId="45" fillId="0" borderId="0" xfId="43" applyFont="1" applyFill="1" applyBorder="1" applyAlignment="1">
      <alignment horizontal="center" vertical="center"/>
    </xf>
    <xf numFmtId="0" fontId="56" fillId="0" borderId="10" xfId="43" applyFont="1" applyFill="1" applyBorder="1" applyAlignment="1">
      <alignment horizontal="center" vertical="center" wrapText="1"/>
    </xf>
    <xf numFmtId="0" fontId="58" fillId="0" borderId="0" xfId="43" applyFont="1" applyFill="1" applyBorder="1" applyAlignment="1">
      <alignment horizontal="center" vertical="center"/>
    </xf>
    <xf numFmtId="0" fontId="58" fillId="0" borderId="0" xfId="43" applyFont="1" applyFill="1" applyBorder="1" applyAlignment="1">
      <alignment horizontal="center" vertical="center" wrapText="1"/>
    </xf>
    <xf numFmtId="0" fontId="73" fillId="0" borderId="10" xfId="0" applyFont="1" applyFill="1" applyBorder="1" applyAlignment="1">
      <alignment horizontal="left" vertical="center" wrapText="1"/>
    </xf>
    <xf numFmtId="4" fontId="47" fillId="0" borderId="10" xfId="0" applyNumberFormat="1" applyFont="1" applyFill="1" applyBorder="1" applyAlignment="1">
      <alignment horizontal="center" vertical="center" wrapText="1"/>
    </xf>
    <xf numFmtId="0" fontId="65" fillId="0" borderId="0" xfId="43" applyFont="1" applyFill="1" applyAlignment="1">
      <alignment wrapText="1"/>
    </xf>
    <xf numFmtId="14" fontId="42" fillId="0" borderId="10" xfId="0" applyNumberFormat="1" applyFont="1" applyFill="1" applyBorder="1" applyAlignment="1">
      <alignment horizontal="left" vertical="center" wrapText="1"/>
    </xf>
    <xf numFmtId="49" fontId="47" fillId="0" borderId="10" xfId="49" quotePrefix="1" applyNumberFormat="1" applyFont="1" applyFill="1" applyBorder="1" applyAlignment="1">
      <alignment horizontal="center" vertical="center" wrapText="1"/>
    </xf>
    <xf numFmtId="0" fontId="42" fillId="0" borderId="10" xfId="0" applyFont="1" applyFill="1" applyBorder="1" applyAlignment="1">
      <alignment horizontal="left" vertical="top" wrapText="1"/>
    </xf>
    <xf numFmtId="3" fontId="42" fillId="0" borderId="10" xfId="0" applyNumberFormat="1" applyFont="1" applyFill="1" applyBorder="1" applyAlignment="1">
      <alignment horizontal="center" vertical="center" wrapText="1"/>
    </xf>
    <xf numFmtId="0" fontId="52" fillId="0" borderId="10" xfId="0" applyFont="1" applyFill="1" applyBorder="1" applyAlignment="1">
      <alignment horizontal="left" vertical="top" wrapText="1"/>
    </xf>
    <xf numFmtId="0" fontId="52" fillId="0" borderId="10" xfId="36" applyFont="1" applyFill="1" applyBorder="1" applyAlignment="1">
      <alignment horizontal="left" vertical="top" wrapText="1"/>
    </xf>
    <xf numFmtId="0" fontId="42" fillId="0" borderId="10" xfId="36" applyFont="1" applyFill="1" applyBorder="1" applyAlignment="1">
      <alignment horizontal="left" vertical="top" wrapText="1"/>
    </xf>
    <xf numFmtId="0" fontId="42" fillId="0" borderId="10" xfId="43" applyFont="1" applyFill="1" applyBorder="1" applyAlignment="1">
      <alignment wrapText="1"/>
    </xf>
    <xf numFmtId="0" fontId="52" fillId="0" borderId="10" xfId="0" applyFont="1" applyFill="1" applyBorder="1" applyAlignment="1">
      <alignment horizontal="center" vertical="center" wrapText="1"/>
    </xf>
    <xf numFmtId="0" fontId="52" fillId="0" borderId="0" xfId="0" applyFont="1" applyFill="1" applyBorder="1" applyAlignment="1"/>
    <xf numFmtId="0" fontId="52" fillId="0" borderId="0" xfId="0" applyFont="1" applyFill="1" applyBorder="1" applyAlignment="1">
      <alignment horizontal="center" vertical="center" wrapText="1"/>
    </xf>
    <xf numFmtId="0" fontId="45" fillId="0" borderId="0" xfId="43" applyFont="1" applyFill="1" applyBorder="1" applyAlignment="1">
      <alignment horizontal="left" vertical="center"/>
    </xf>
    <xf numFmtId="0" fontId="58" fillId="0" borderId="10" xfId="43" applyFont="1" applyFill="1" applyBorder="1" applyAlignment="1">
      <alignment horizontal="left" vertical="center" wrapText="1"/>
    </xf>
    <xf numFmtId="0" fontId="64" fillId="0" borderId="10"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54" fillId="0" borderId="10" xfId="43" applyFont="1" applyFill="1" applyBorder="1" applyAlignment="1">
      <alignment horizontal="center" vertical="center" wrapText="1"/>
    </xf>
    <xf numFmtId="0" fontId="56" fillId="0" borderId="0" xfId="43" applyFont="1" applyFill="1" applyBorder="1" applyAlignment="1">
      <alignment vertical="center"/>
    </xf>
    <xf numFmtId="0" fontId="56" fillId="0" borderId="10" xfId="43" applyFont="1" applyFill="1" applyBorder="1" applyAlignment="1">
      <alignment vertical="center" wrapText="1"/>
    </xf>
    <xf numFmtId="0" fontId="72" fillId="0" borderId="10" xfId="43" applyFont="1" applyFill="1" applyBorder="1" applyAlignment="1">
      <alignment vertical="center" wrapText="1"/>
    </xf>
    <xf numFmtId="0" fontId="56" fillId="0" borderId="10" xfId="0" applyFont="1" applyFill="1" applyBorder="1" applyAlignment="1">
      <alignment vertical="center" wrapText="1"/>
    </xf>
    <xf numFmtId="0" fontId="72" fillId="0" borderId="10" xfId="43" applyFont="1" applyFill="1" applyBorder="1" applyAlignment="1">
      <alignment horizontal="center" vertical="center" wrapText="1"/>
    </xf>
    <xf numFmtId="0" fontId="73" fillId="0" borderId="10" xfId="0" applyFont="1" applyFill="1" applyBorder="1" applyAlignment="1">
      <alignment vertical="center" wrapText="1"/>
    </xf>
    <xf numFmtId="0" fontId="56" fillId="0" borderId="0" xfId="43" applyFont="1" applyFill="1" applyBorder="1" applyAlignment="1">
      <alignment vertical="center" wrapText="1"/>
    </xf>
    <xf numFmtId="0" fontId="77" fillId="0" borderId="10" xfId="43" applyFont="1" applyFill="1" applyBorder="1" applyAlignment="1">
      <alignment horizontal="center" vertical="center" wrapText="1"/>
    </xf>
    <xf numFmtId="0" fontId="44" fillId="0" borderId="10" xfId="0" applyFont="1" applyFill="1" applyBorder="1" applyAlignment="1">
      <alignment horizontal="center" vertical="center" wrapText="1"/>
    </xf>
    <xf numFmtId="14" fontId="42" fillId="0" borderId="10" xfId="43" applyNumberFormat="1" applyFont="1" applyFill="1" applyBorder="1" applyAlignment="1">
      <alignment horizontal="center" vertical="center" wrapText="1"/>
    </xf>
    <xf numFmtId="14" fontId="42" fillId="0" borderId="10" xfId="0" applyNumberFormat="1" applyFont="1" applyFill="1" applyBorder="1" applyAlignment="1">
      <alignment horizontal="center" vertical="center" wrapText="1"/>
    </xf>
    <xf numFmtId="49" fontId="46" fillId="0" borderId="10" xfId="0" applyNumberFormat="1" applyFont="1" applyFill="1" applyBorder="1" applyAlignment="1">
      <alignment vertical="center" wrapText="1"/>
    </xf>
    <xf numFmtId="49" fontId="46" fillId="0" borderId="10" xfId="0" applyNumberFormat="1" applyFont="1" applyFill="1" applyBorder="1" applyAlignment="1">
      <alignment horizontal="center" vertical="center" wrapText="1"/>
    </xf>
    <xf numFmtId="0" fontId="48" fillId="0" borderId="10" xfId="43" applyFont="1" applyFill="1" applyBorder="1" applyAlignment="1">
      <alignment horizontal="center" vertical="center" wrapText="1"/>
    </xf>
    <xf numFmtId="0" fontId="51" fillId="0" borderId="10" xfId="0" applyFont="1" applyFill="1" applyBorder="1" applyAlignment="1">
      <alignment vertical="center" wrapText="1"/>
    </xf>
    <xf numFmtId="0" fontId="52" fillId="0" borderId="0" xfId="0" applyFont="1" applyFill="1" applyBorder="1" applyAlignment="1">
      <alignment vertical="center"/>
    </xf>
    <xf numFmtId="0" fontId="42" fillId="0" borderId="0" xfId="0" applyFont="1" applyFill="1" applyBorder="1" applyAlignment="1">
      <alignment vertical="center"/>
    </xf>
    <xf numFmtId="0" fontId="69" fillId="0" borderId="10" xfId="0" applyFont="1" applyFill="1" applyBorder="1" applyAlignment="1">
      <alignment horizontal="left" vertical="center" wrapText="1"/>
    </xf>
    <xf numFmtId="0" fontId="47" fillId="0" borderId="10" xfId="55" applyFont="1" applyFill="1" applyBorder="1" applyAlignment="1">
      <alignment horizontal="left" vertical="center" wrapText="1"/>
    </xf>
    <xf numFmtId="0" fontId="47" fillId="0" borderId="10" xfId="54" applyFont="1" applyFill="1" applyBorder="1" applyAlignment="1">
      <alignment horizontal="left" vertical="center" wrapText="1"/>
    </xf>
    <xf numFmtId="0" fontId="51" fillId="0" borderId="10" xfId="0" applyFont="1" applyFill="1" applyBorder="1" applyAlignment="1">
      <alignment horizontal="justify" vertical="center" wrapText="1"/>
    </xf>
    <xf numFmtId="0" fontId="46" fillId="0" borderId="10" xfId="46" applyFont="1" applyFill="1" applyBorder="1" applyAlignment="1">
      <alignment vertical="center" wrapText="1"/>
    </xf>
    <xf numFmtId="4" fontId="46" fillId="0" borderId="10" xfId="0" applyNumberFormat="1" applyFont="1" applyFill="1" applyBorder="1" applyAlignment="1">
      <alignment horizontal="right" vertical="center" wrapText="1"/>
    </xf>
    <xf numFmtId="0" fontId="47" fillId="0" borderId="10" xfId="54" applyFont="1" applyFill="1" applyBorder="1" applyAlignment="1">
      <alignment horizontal="center" vertical="center" wrapText="1"/>
    </xf>
    <xf numFmtId="49" fontId="45" fillId="0" borderId="10" xfId="43" applyNumberFormat="1" applyFont="1" applyFill="1" applyBorder="1" applyAlignment="1">
      <alignment horizontal="left" vertical="center" wrapText="1"/>
    </xf>
    <xf numFmtId="49" fontId="46" fillId="0" borderId="10" xfId="43" applyNumberFormat="1" applyFont="1" applyFill="1" applyBorder="1" applyAlignment="1">
      <alignment horizontal="center" vertical="center" wrapText="1"/>
    </xf>
    <xf numFmtId="0" fontId="56" fillId="0" borderId="10" xfId="54" applyFont="1" applyFill="1" applyBorder="1" applyAlignment="1">
      <alignment horizontal="left" vertical="center" wrapText="1"/>
    </xf>
    <xf numFmtId="14" fontId="52" fillId="0" borderId="10" xfId="0" applyNumberFormat="1" applyFont="1" applyFill="1" applyBorder="1" applyAlignment="1">
      <alignment horizontal="left" vertical="center" wrapText="1"/>
    </xf>
    <xf numFmtId="49" fontId="42" fillId="0" borderId="10" xfId="0" quotePrefix="1" applyNumberFormat="1" applyFont="1" applyFill="1" applyBorder="1" applyAlignment="1">
      <alignment horizontal="center" vertical="center" wrapText="1"/>
    </xf>
    <xf numFmtId="0" fontId="46" fillId="0" borderId="10" xfId="0" applyFont="1" applyFill="1" applyBorder="1" applyAlignment="1">
      <alignment vertical="center"/>
    </xf>
    <xf numFmtId="0" fontId="73" fillId="0" borderId="10" xfId="57" applyFont="1" applyFill="1" applyBorder="1" applyAlignment="1">
      <alignment horizontal="left" vertical="center" wrapText="1"/>
    </xf>
    <xf numFmtId="14" fontId="46" fillId="0" borderId="10" xfId="0" applyNumberFormat="1" applyFont="1" applyFill="1" applyBorder="1" applyAlignment="1">
      <alignment horizontal="center" vertical="center" wrapText="1"/>
    </xf>
    <xf numFmtId="0" fontId="42" fillId="0" borderId="10" xfId="0" applyFont="1" applyFill="1" applyBorder="1" applyAlignment="1">
      <alignment horizontal="justify" vertical="center" wrapText="1"/>
    </xf>
    <xf numFmtId="3" fontId="42" fillId="0" borderId="10" xfId="43" applyNumberFormat="1" applyFont="1" applyFill="1" applyBorder="1" applyAlignment="1">
      <alignment horizontal="center" vertical="center" wrapText="1"/>
    </xf>
    <xf numFmtId="0" fontId="42" fillId="0" borderId="10" xfId="0" applyNumberFormat="1" applyFont="1" applyFill="1" applyBorder="1" applyAlignment="1">
      <alignment horizontal="center" vertical="center" wrapText="1"/>
    </xf>
    <xf numFmtId="0" fontId="42" fillId="0" borderId="10" xfId="43" quotePrefix="1" applyFont="1" applyFill="1" applyBorder="1" applyAlignment="1">
      <alignment horizontal="center" vertical="center" wrapText="1"/>
    </xf>
    <xf numFmtId="0" fontId="46" fillId="0" borderId="10" xfId="0" applyFont="1" applyFill="1" applyBorder="1" applyAlignment="1">
      <alignment horizontal="justify" vertical="center"/>
    </xf>
    <xf numFmtId="0" fontId="45" fillId="0" borderId="11" xfId="43" applyFont="1" applyFill="1" applyBorder="1" applyAlignment="1">
      <alignment horizontal="left" vertical="center" wrapText="1"/>
    </xf>
    <xf numFmtId="0" fontId="45" fillId="0" borderId="11" xfId="43" applyFont="1" applyFill="1" applyBorder="1" applyAlignment="1">
      <alignment horizontal="center" vertical="center" wrapText="1"/>
    </xf>
    <xf numFmtId="0" fontId="45" fillId="0" borderId="0" xfId="0" applyFont="1" applyFill="1" applyAlignment="1">
      <alignment horizontal="left"/>
    </xf>
    <xf numFmtId="0" fontId="56" fillId="0" borderId="0" xfId="0" applyFont="1" applyFill="1" applyAlignment="1"/>
    <xf numFmtId="0" fontId="51" fillId="0" borderId="0" xfId="0" applyFont="1" applyFill="1" applyAlignment="1"/>
    <xf numFmtId="0" fontId="58" fillId="0" borderId="0" xfId="0" applyFont="1" applyFill="1" applyAlignment="1"/>
    <xf numFmtId="0" fontId="42" fillId="0" borderId="0" xfId="0" applyFont="1" applyFill="1" applyAlignment="1"/>
    <xf numFmtId="0" fontId="42" fillId="0" borderId="0" xfId="0" applyFont="1" applyFill="1" applyAlignment="1">
      <alignment horizontal="center"/>
    </xf>
    <xf numFmtId="0" fontId="44" fillId="0" borderId="0" xfId="0" applyFont="1" applyFill="1" applyAlignment="1">
      <alignment horizontal="left"/>
    </xf>
    <xf numFmtId="0" fontId="56" fillId="0" borderId="0" xfId="0" applyFont="1" applyFill="1"/>
    <xf numFmtId="0" fontId="51" fillId="0" borderId="0" xfId="0" applyFont="1" applyFill="1"/>
    <xf numFmtId="0" fontId="58" fillId="0" borderId="0" xfId="0" applyFont="1" applyFill="1"/>
    <xf numFmtId="0" fontId="42" fillId="0" borderId="0" xfId="0" applyFont="1" applyFill="1"/>
    <xf numFmtId="0" fontId="45" fillId="24" borderId="10" xfId="43" applyFont="1" applyFill="1" applyBorder="1" applyAlignment="1">
      <alignment horizontal="center" vertical="center" wrapText="1"/>
    </xf>
    <xf numFmtId="0" fontId="58" fillId="24" borderId="10" xfId="43" applyFont="1" applyFill="1" applyBorder="1" applyAlignment="1">
      <alignment horizontal="left" vertical="center"/>
    </xf>
    <xf numFmtId="0" fontId="56" fillId="24" borderId="10" xfId="43" applyFont="1" applyFill="1" applyBorder="1" applyAlignment="1">
      <alignment vertical="center" wrapText="1"/>
    </xf>
    <xf numFmtId="0" fontId="58" fillId="24" borderId="10" xfId="43" applyFont="1" applyFill="1" applyBorder="1" applyAlignment="1">
      <alignment vertical="center" wrapText="1"/>
    </xf>
    <xf numFmtId="0" fontId="58" fillId="24" borderId="10" xfId="43" applyFont="1" applyFill="1" applyBorder="1" applyAlignment="1">
      <alignment horizontal="center" vertical="center" wrapText="1"/>
    </xf>
    <xf numFmtId="0" fontId="56" fillId="24" borderId="10" xfId="43" applyFont="1" applyFill="1" applyBorder="1" applyAlignment="1">
      <alignment horizontal="center" vertical="center" wrapText="1"/>
    </xf>
    <xf numFmtId="0" fontId="54" fillId="24" borderId="10" xfId="43" applyFont="1" applyFill="1" applyBorder="1" applyAlignment="1">
      <alignment horizontal="center" vertical="center" wrapText="1"/>
    </xf>
    <xf numFmtId="0" fontId="61" fillId="0" borderId="0" xfId="43" applyFont="1" applyFill="1" applyBorder="1" applyAlignment="1">
      <alignment horizontal="center" vertical="center"/>
    </xf>
    <xf numFmtId="0" fontId="61" fillId="0" borderId="10" xfId="43" applyNumberFormat="1" applyFont="1" applyFill="1" applyBorder="1" applyAlignment="1">
      <alignment horizontal="center" vertical="center" wrapText="1"/>
    </xf>
    <xf numFmtId="0" fontId="61" fillId="0" borderId="10" xfId="43" applyFont="1" applyFill="1" applyBorder="1" applyAlignment="1">
      <alignment horizontal="center" wrapText="1"/>
    </xf>
    <xf numFmtId="0" fontId="61" fillId="0" borderId="10" xfId="50" applyFont="1" applyFill="1" applyBorder="1" applyAlignment="1">
      <alignment horizontal="center" vertical="center" wrapText="1"/>
    </xf>
    <xf numFmtId="0" fontId="61" fillId="24" borderId="10" xfId="43" applyFont="1" applyFill="1" applyBorder="1" applyAlignment="1">
      <alignment horizontal="center" vertical="center" wrapText="1"/>
    </xf>
    <xf numFmtId="0" fontId="61" fillId="0" borderId="0" xfId="43" applyFont="1" applyFill="1" applyBorder="1" applyAlignment="1">
      <alignment horizontal="center" vertical="center" wrapText="1"/>
    </xf>
    <xf numFmtId="0" fontId="61" fillId="0" borderId="0" xfId="0" applyFont="1" applyFill="1" applyAlignment="1">
      <alignment horizontal="center"/>
    </xf>
    <xf numFmtId="0" fontId="42" fillId="24" borderId="10" xfId="43" applyFont="1" applyFill="1" applyBorder="1" applyAlignment="1">
      <alignment horizontal="center" vertical="center" wrapText="1"/>
    </xf>
    <xf numFmtId="0" fontId="45" fillId="24" borderId="10" xfId="43" applyFont="1" applyFill="1" applyBorder="1" applyAlignment="1">
      <alignment horizontal="left" vertical="center" wrapText="1"/>
    </xf>
    <xf numFmtId="0" fontId="42" fillId="24" borderId="10" xfId="43" applyFont="1" applyFill="1" applyBorder="1" applyAlignment="1">
      <alignment horizontal="left" vertical="center" wrapText="1"/>
    </xf>
    <xf numFmtId="0" fontId="72" fillId="24" borderId="10" xfId="43" applyFont="1" applyFill="1" applyBorder="1" applyAlignment="1">
      <alignment horizontal="center" vertical="center" wrapText="1"/>
    </xf>
    <xf numFmtId="0" fontId="60" fillId="0" borderId="10" xfId="43" applyFont="1" applyFill="1" applyBorder="1" applyAlignment="1">
      <alignment horizontal="left" vertical="center" wrapText="1"/>
    </xf>
    <xf numFmtId="0" fontId="51" fillId="0" borderId="10" xfId="0" applyFont="1" applyFill="1" applyBorder="1" applyAlignment="1">
      <alignment horizontal="left" vertical="center" wrapText="1"/>
    </xf>
    <xf numFmtId="0" fontId="52" fillId="0" borderId="10" xfId="0" applyFont="1" applyFill="1" applyBorder="1" applyAlignment="1">
      <alignment vertical="center" wrapText="1"/>
    </xf>
    <xf numFmtId="0" fontId="51" fillId="0" borderId="10" xfId="0" applyFont="1" applyFill="1" applyBorder="1" applyAlignment="1">
      <alignment wrapText="1"/>
    </xf>
    <xf numFmtId="0" fontId="45" fillId="24" borderId="10" xfId="43" applyFont="1" applyFill="1" applyBorder="1" applyAlignment="1">
      <alignment vertical="center" wrapText="1"/>
    </xf>
    <xf numFmtId="14" fontId="42" fillId="0" borderId="10" xfId="43" applyNumberFormat="1" applyFont="1" applyFill="1" applyBorder="1" applyAlignment="1">
      <alignment horizontal="left" vertical="top" wrapText="1"/>
    </xf>
    <xf numFmtId="0" fontId="49" fillId="0" borderId="10" xfId="0" applyFont="1" applyFill="1" applyBorder="1" applyAlignment="1">
      <alignment vertical="center" wrapText="1"/>
    </xf>
    <xf numFmtId="0" fontId="49" fillId="0" borderId="10" xfId="0" applyFont="1" applyFill="1" applyBorder="1" applyAlignment="1">
      <alignment horizontal="justify" vertical="center"/>
    </xf>
    <xf numFmtId="0" fontId="51" fillId="0" borderId="10" xfId="0" applyFont="1" applyFill="1" applyBorder="1" applyAlignment="1">
      <alignment horizontal="justify" vertical="center"/>
    </xf>
    <xf numFmtId="0" fontId="52" fillId="0" borderId="10" xfId="36" applyFont="1" applyFill="1" applyBorder="1" applyAlignment="1">
      <alignment vertical="top" wrapText="1"/>
    </xf>
    <xf numFmtId="0" fontId="42" fillId="0" borderId="10" xfId="36" applyFont="1" applyFill="1" applyBorder="1" applyAlignment="1">
      <alignment vertical="top" wrapText="1"/>
    </xf>
    <xf numFmtId="0" fontId="78" fillId="0" borderId="10" xfId="43" applyFont="1" applyFill="1" applyBorder="1" applyAlignment="1">
      <alignment horizontal="left" vertical="center" wrapText="1"/>
    </xf>
    <xf numFmtId="0" fontId="78" fillId="0" borderId="10" xfId="0" applyFont="1" applyFill="1" applyBorder="1" applyAlignment="1">
      <alignment horizontal="center" vertical="center" wrapText="1"/>
    </xf>
    <xf numFmtId="49" fontId="45" fillId="0" borderId="10" xfId="43" applyNumberFormat="1" applyFont="1" applyFill="1" applyBorder="1" applyAlignment="1">
      <alignment horizontal="center" vertical="center" wrapText="1"/>
    </xf>
    <xf numFmtId="49" fontId="45" fillId="0" borderId="10" xfId="0" applyNumberFormat="1" applyFont="1" applyFill="1" applyBorder="1" applyAlignment="1">
      <alignment vertical="center" wrapText="1"/>
    </xf>
    <xf numFmtId="0" fontId="51" fillId="0" borderId="10" xfId="46" applyFont="1" applyFill="1" applyBorder="1" applyAlignment="1">
      <alignment horizontal="center" vertical="center" wrapText="1"/>
    </xf>
    <xf numFmtId="0" fontId="52" fillId="0" borderId="10" xfId="0" applyFont="1" applyFill="1" applyBorder="1" applyAlignment="1">
      <alignment horizontal="left" vertical="center" wrapText="1"/>
    </xf>
    <xf numFmtId="49" fontId="45" fillId="0" borderId="10" xfId="36" applyNumberFormat="1" applyFont="1" applyFill="1" applyBorder="1" applyAlignment="1">
      <alignment horizontal="center" vertical="center" wrapText="1"/>
    </xf>
    <xf numFmtId="0" fontId="44" fillId="0" borderId="10" xfId="43" applyFont="1" applyFill="1" applyBorder="1" applyAlignment="1">
      <alignment vertical="center" wrapText="1"/>
    </xf>
    <xf numFmtId="164" fontId="58" fillId="0" borderId="10" xfId="0" applyNumberFormat="1" applyFont="1" applyFill="1" applyBorder="1" applyAlignment="1">
      <alignment horizontal="center" vertical="center" wrapText="1"/>
    </xf>
    <xf numFmtId="164" fontId="58" fillId="0" borderId="10" xfId="43" applyNumberFormat="1" applyFont="1" applyFill="1" applyBorder="1" applyAlignment="1">
      <alignment horizontal="center" vertical="center" wrapText="1"/>
    </xf>
    <xf numFmtId="164" fontId="58" fillId="24" borderId="10" xfId="43" applyNumberFormat="1" applyFont="1" applyFill="1" applyBorder="1" applyAlignment="1">
      <alignment horizontal="center" vertical="center" wrapText="1"/>
    </xf>
    <xf numFmtId="0" fontId="44" fillId="0" borderId="0" xfId="43" applyFont="1" applyFill="1" applyBorder="1" applyAlignment="1">
      <alignment vertical="center"/>
    </xf>
    <xf numFmtId="0" fontId="72" fillId="24" borderId="10" xfId="43" applyFont="1" applyFill="1" applyBorder="1" applyAlignment="1">
      <alignment vertical="center" wrapText="1"/>
    </xf>
    <xf numFmtId="49" fontId="44" fillId="0" borderId="10" xfId="0" applyNumberFormat="1" applyFont="1" applyFill="1" applyBorder="1" applyAlignment="1">
      <alignment vertical="center" wrapText="1"/>
    </xf>
    <xf numFmtId="49" fontId="44" fillId="0" borderId="10" xfId="43" applyNumberFormat="1" applyFont="1" applyFill="1" applyBorder="1" applyAlignment="1">
      <alignment vertical="center" wrapText="1"/>
    </xf>
    <xf numFmtId="49" fontId="79" fillId="0" borderId="10" xfId="43" applyNumberFormat="1" applyFont="1" applyFill="1" applyBorder="1" applyAlignment="1">
      <alignment vertical="center" wrapText="1"/>
    </xf>
    <xf numFmtId="0" fontId="44" fillId="0" borderId="10" xfId="0" applyFont="1" applyFill="1" applyBorder="1" applyAlignment="1">
      <alignment vertical="center" wrapText="1"/>
    </xf>
    <xf numFmtId="49" fontId="44" fillId="0" borderId="10" xfId="36" applyNumberFormat="1" applyFont="1" applyFill="1" applyBorder="1" applyAlignment="1">
      <alignment vertical="center" wrapText="1"/>
    </xf>
    <xf numFmtId="0" fontId="44" fillId="0" borderId="10" xfId="43" applyFont="1" applyFill="1" applyBorder="1" applyAlignment="1">
      <alignment horizontal="center" vertical="center" wrapText="1"/>
    </xf>
    <xf numFmtId="0" fontId="42" fillId="0" borderId="0" xfId="43" applyFont="1" applyFill="1" applyBorder="1" applyAlignment="1">
      <alignment horizontal="center" vertical="center"/>
    </xf>
    <xf numFmtId="0" fontId="45" fillId="0" borderId="10" xfId="43" applyFont="1" applyFill="1" applyBorder="1" applyAlignment="1">
      <alignment horizontal="center" vertical="center" wrapText="1"/>
    </xf>
    <xf numFmtId="0" fontId="44" fillId="0" borderId="10" xfId="43" applyFont="1" applyFill="1" applyBorder="1" applyAlignment="1">
      <alignment vertical="center" wrapText="1"/>
    </xf>
    <xf numFmtId="0" fontId="58" fillId="0" borderId="10" xfId="43" applyFont="1" applyFill="1" applyBorder="1" applyAlignment="1">
      <alignment vertical="center" wrapText="1"/>
    </xf>
    <xf numFmtId="0" fontId="53" fillId="0" borderId="13" xfId="43" applyFont="1" applyFill="1" applyBorder="1" applyAlignment="1">
      <alignment horizontal="center" vertical="center"/>
    </xf>
    <xf numFmtId="0" fontId="53" fillId="0" borderId="14" xfId="43" applyFont="1" applyFill="1" applyBorder="1" applyAlignment="1">
      <alignment horizontal="center" vertical="center"/>
    </xf>
    <xf numFmtId="0" fontId="54" fillId="0" borderId="14" xfId="43" applyFont="1" applyFill="1" applyBorder="1" applyAlignment="1">
      <alignment horizontal="center" vertical="center"/>
    </xf>
    <xf numFmtId="0" fontId="45" fillId="0" borderId="14" xfId="43" applyFont="1" applyFill="1" applyBorder="1" applyAlignment="1">
      <alignment horizontal="center" vertical="center"/>
    </xf>
    <xf numFmtId="0" fontId="55" fillId="0" borderId="12" xfId="43" applyFont="1" applyFill="1" applyBorder="1" applyAlignment="1">
      <alignment horizontal="center" vertical="center"/>
    </xf>
    <xf numFmtId="0" fontId="55" fillId="0" borderId="0" xfId="43" applyFont="1" applyFill="1" applyBorder="1" applyAlignment="1">
      <alignment horizontal="center" vertical="center"/>
    </xf>
    <xf numFmtId="0" fontId="51" fillId="0" borderId="0" xfId="43" applyFont="1" applyFill="1" applyBorder="1" applyAlignment="1">
      <alignment horizontal="center" vertical="center"/>
    </xf>
    <xf numFmtId="0" fontId="42" fillId="0" borderId="0" xfId="43" applyFont="1" applyFill="1" applyBorder="1" applyAlignment="1">
      <alignment horizontal="center" vertical="center"/>
    </xf>
    <xf numFmtId="0" fontId="53" fillId="0" borderId="12" xfId="43" applyFont="1" applyFill="1" applyBorder="1" applyAlignment="1">
      <alignment horizontal="center" vertical="center"/>
    </xf>
    <xf numFmtId="0" fontId="53" fillId="0" borderId="0" xfId="43" applyFont="1" applyFill="1" applyBorder="1" applyAlignment="1">
      <alignment horizontal="center" vertical="center"/>
    </xf>
    <xf numFmtId="0" fontId="54" fillId="0" borderId="0" xfId="43" applyFont="1" applyFill="1" applyBorder="1" applyAlignment="1">
      <alignment horizontal="center" vertical="center"/>
    </xf>
    <xf numFmtId="0" fontId="45" fillId="0" borderId="0" xfId="43" applyFont="1" applyFill="1" applyBorder="1" applyAlignment="1">
      <alignment horizontal="center" vertical="center"/>
    </xf>
    <xf numFmtId="0" fontId="44" fillId="0" borderId="10" xfId="43" applyFont="1" applyFill="1" applyBorder="1" applyAlignment="1">
      <alignment horizontal="center" vertical="center" wrapText="1"/>
    </xf>
    <xf numFmtId="0" fontId="45" fillId="0" borderId="10" xfId="43" applyFont="1" applyFill="1" applyBorder="1" applyAlignment="1">
      <alignment horizontal="center" vertical="center" wrapText="1"/>
    </xf>
    <xf numFmtId="0" fontId="56" fillId="0" borderId="10" xfId="43" applyFont="1" applyFill="1" applyBorder="1" applyAlignment="1">
      <alignment horizontal="center" vertical="center" wrapText="1"/>
    </xf>
    <xf numFmtId="0" fontId="44" fillId="0" borderId="10" xfId="43" applyFont="1" applyFill="1" applyBorder="1" applyAlignment="1">
      <alignment vertical="center" wrapText="1"/>
    </xf>
    <xf numFmtId="0" fontId="44" fillId="0" borderId="10" xfId="43" applyFont="1" applyFill="1" applyBorder="1" applyAlignment="1">
      <alignment horizontal="center" vertical="center" textRotation="90" wrapText="1"/>
    </xf>
    <xf numFmtId="0" fontId="76" fillId="0" borderId="10" xfId="43" applyFont="1" applyFill="1" applyBorder="1" applyAlignment="1">
      <alignment horizontal="center" vertical="center" textRotation="90" wrapText="1"/>
    </xf>
    <xf numFmtId="0" fontId="57" fillId="0" borderId="10" xfId="43" applyFont="1" applyFill="1" applyBorder="1" applyAlignment="1">
      <alignment horizontal="center" vertical="center" textRotation="90" wrapText="1"/>
    </xf>
    <xf numFmtId="0" fontId="57" fillId="0" borderId="10" xfId="43" applyFont="1" applyFill="1" applyBorder="1" applyAlignment="1">
      <alignment horizontal="center" vertical="center" wrapText="1"/>
    </xf>
    <xf numFmtId="0" fontId="44" fillId="0" borderId="10" xfId="43" applyFont="1" applyFill="1" applyBorder="1" applyAlignment="1">
      <alignment horizontal="left" vertical="center" wrapText="1"/>
    </xf>
    <xf numFmtId="0" fontId="42" fillId="0" borderId="10" xfId="43" applyFont="1" applyFill="1" applyBorder="1" applyAlignment="1">
      <alignment horizontal="center" vertical="center" textRotation="90" wrapText="1"/>
    </xf>
    <xf numFmtId="49" fontId="42" fillId="25" borderId="10" xfId="43" applyNumberFormat="1" applyFont="1" applyFill="1" applyBorder="1" applyAlignment="1">
      <alignment vertical="center" wrapText="1"/>
    </xf>
    <xf numFmtId="49" fontId="42" fillId="25" borderId="10" xfId="43" applyNumberFormat="1" applyFont="1" applyFill="1" applyBorder="1" applyAlignment="1">
      <alignment horizontal="left" vertical="center" wrapText="1"/>
    </xf>
    <xf numFmtId="49" fontId="42" fillId="25" borderId="10" xfId="0" applyNumberFormat="1" applyFont="1" applyFill="1" applyBorder="1" applyAlignment="1">
      <alignment vertical="center" wrapText="1"/>
    </xf>
    <xf numFmtId="0" fontId="42" fillId="25" borderId="10" xfId="0" applyFont="1" applyFill="1" applyBorder="1" applyAlignment="1">
      <alignment vertical="center" wrapText="1"/>
    </xf>
  </cellXfs>
  <cellStyles count="67">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Акцент1 2" xfId="19"/>
    <cellStyle name="Акцент2 2" xfId="20"/>
    <cellStyle name="Акцент3 2" xfId="21"/>
    <cellStyle name="Акцент4 2" xfId="22"/>
    <cellStyle name="Акцент5 2" xfId="23"/>
    <cellStyle name="Акцент6 2" xfId="24"/>
    <cellStyle name="Ввод  2" xfId="25"/>
    <cellStyle name="Вывод 2" xfId="26"/>
    <cellStyle name="Вычисление 2" xfId="27"/>
    <cellStyle name="Заголовок 1 2" xfId="28"/>
    <cellStyle name="Заголовок 2 2" xfId="29"/>
    <cellStyle name="Заголовок 3 2" xfId="30"/>
    <cellStyle name="Заголовок 4 2" xfId="31"/>
    <cellStyle name="Итог 2" xfId="32"/>
    <cellStyle name="Контрольная ячейка 2" xfId="33"/>
    <cellStyle name="Название 2" xfId="34"/>
    <cellStyle name="Нейтральный 2" xfId="35"/>
    <cellStyle name="Обычный" xfId="0" builtinId="0"/>
    <cellStyle name="Обычный 10" xfId="52"/>
    <cellStyle name="Обычный 11" xfId="53"/>
    <cellStyle name="Обычный 12" xfId="54"/>
    <cellStyle name="Обычный 13" xfId="55"/>
    <cellStyle name="Обычный 14" xfId="56"/>
    <cellStyle name="Обычный 15" xfId="57"/>
    <cellStyle name="Обычный 16" xfId="58"/>
    <cellStyle name="Обычный 17" xfId="59"/>
    <cellStyle name="Обычный 18" xfId="60"/>
    <cellStyle name="Обычный 19" xfId="61"/>
    <cellStyle name="Обычный 2" xfId="43"/>
    <cellStyle name="Обычный 20" xfId="62"/>
    <cellStyle name="Обычный 21" xfId="63"/>
    <cellStyle name="Обычный 22" xfId="64"/>
    <cellStyle name="Обычный 23" xfId="65"/>
    <cellStyle name="Обычный 24" xfId="66"/>
    <cellStyle name="Обычный 3" xfId="44"/>
    <cellStyle name="Обычный 4" xfId="46"/>
    <cellStyle name="Обычный 5" xfId="47"/>
    <cellStyle name="Обычный 6" xfId="48"/>
    <cellStyle name="Обычный 7" xfId="49"/>
    <cellStyle name="Обычный 8" xfId="50"/>
    <cellStyle name="Обычный 9" xfId="51"/>
    <cellStyle name="Обычный_Лист1" xfId="36"/>
    <cellStyle name="Плохой 2" xfId="37"/>
    <cellStyle name="Пояснение 2" xfId="38"/>
    <cellStyle name="Примечание 2" xfId="39"/>
    <cellStyle name="Процентный 2" xfId="45"/>
    <cellStyle name="Связанная ячейка 2" xfId="40"/>
    <cellStyle name="Текст предупреждения 2" xfId="41"/>
    <cellStyle name="Хороший 2" xfId="42"/>
  </cellStyles>
  <dxfs count="2">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D743"/>
  <sheetViews>
    <sheetView tabSelected="1" view="pageBreakPreview" zoomScale="70" zoomScaleNormal="70" zoomScaleSheetLayoutView="70" workbookViewId="0">
      <pane xSplit="7" ySplit="10" topLeftCell="H275" activePane="bottomRight" state="frozen"/>
      <selection activeCell="D175" sqref="D175"/>
      <selection pane="topRight" activeCell="D175" sqref="D175"/>
      <selection pane="bottomLeft" activeCell="D175" sqref="D175"/>
      <selection pane="bottomRight" activeCell="D448" sqref="D448"/>
    </sheetView>
  </sheetViews>
  <sheetFormatPr defaultColWidth="28.5703125" defaultRowHeight="18" x14ac:dyDescent="0.25"/>
  <cols>
    <col min="1" max="1" width="7.85546875" style="55" customWidth="1"/>
    <col min="2" max="2" width="32.28515625" style="130" customWidth="1"/>
    <col min="3" max="3" width="29.140625" style="131" customWidth="1"/>
    <col min="4" max="4" width="39" style="54" customWidth="1"/>
    <col min="5" max="5" width="13.5703125" style="54" customWidth="1"/>
    <col min="6" max="6" width="8.85546875" style="55" customWidth="1"/>
    <col min="7" max="7" width="8.42578125" style="55" hidden="1" customWidth="1"/>
    <col min="8" max="8" width="8.140625" style="154" customWidth="1"/>
    <col min="9" max="9" width="10.5703125" style="55" customWidth="1"/>
    <col min="10" max="10" width="8.140625" style="55" customWidth="1"/>
    <col min="11" max="11" width="6.7109375" style="55" customWidth="1"/>
    <col min="12" max="12" width="7.42578125" style="137" customWidth="1"/>
    <col min="13" max="14" width="7.42578125" style="55" hidden="1" customWidth="1"/>
    <col min="15" max="15" width="17.7109375" style="55" customWidth="1"/>
    <col min="16" max="16" width="11.5703125" style="55" customWidth="1"/>
    <col min="17" max="17" width="18.28515625" style="138" customWidth="1"/>
    <col min="18" max="18" width="14.140625" style="139" customWidth="1"/>
    <col min="19" max="19" width="6.140625" style="140" customWidth="1"/>
    <col min="20" max="20" width="5.7109375" style="140" customWidth="1"/>
    <col min="21" max="21" width="9.5703125" style="140" customWidth="1"/>
    <col min="22" max="22" width="11" style="140" customWidth="1"/>
    <col min="23" max="23" width="7.140625" style="140" customWidth="1"/>
    <col min="24" max="24" width="10.140625" style="140" hidden="1" customWidth="1"/>
    <col min="25" max="25" width="14.42578125" style="135" hidden="1" customWidth="1"/>
    <col min="26" max="26" width="83.85546875" style="136" customWidth="1"/>
    <col min="27" max="27" width="65.28515625" style="55" customWidth="1"/>
    <col min="28" max="16384" width="28.5703125" style="55"/>
  </cols>
  <sheetData>
    <row r="1" spans="1:27" s="11" customFormat="1" ht="22.5" x14ac:dyDescent="0.2">
      <c r="A1" s="193" t="s">
        <v>20</v>
      </c>
      <c r="B1" s="194"/>
      <c r="C1" s="194"/>
      <c r="D1" s="194"/>
      <c r="E1" s="194"/>
      <c r="F1" s="194"/>
      <c r="G1" s="194"/>
      <c r="H1" s="194"/>
      <c r="I1" s="194"/>
      <c r="J1" s="194"/>
      <c r="K1" s="194"/>
      <c r="L1" s="194"/>
      <c r="M1" s="194"/>
      <c r="N1" s="194"/>
      <c r="O1" s="194"/>
      <c r="P1" s="194"/>
      <c r="Q1" s="195"/>
      <c r="R1" s="196"/>
      <c r="S1" s="196"/>
      <c r="T1" s="196"/>
      <c r="U1" s="196"/>
      <c r="V1" s="196"/>
      <c r="W1" s="196"/>
      <c r="X1" s="196"/>
      <c r="Y1" s="196"/>
      <c r="Z1" s="9"/>
      <c r="AA1" s="10"/>
    </row>
    <row r="2" spans="1:27" s="11" customFormat="1" ht="22.5" x14ac:dyDescent="0.2">
      <c r="A2" s="197" t="s">
        <v>895</v>
      </c>
      <c r="B2" s="198"/>
      <c r="C2" s="198"/>
      <c r="D2" s="198"/>
      <c r="E2" s="198"/>
      <c r="F2" s="198"/>
      <c r="G2" s="198"/>
      <c r="H2" s="198"/>
      <c r="I2" s="198"/>
      <c r="J2" s="198"/>
      <c r="K2" s="198"/>
      <c r="L2" s="198"/>
      <c r="M2" s="198"/>
      <c r="N2" s="198"/>
      <c r="O2" s="198"/>
      <c r="P2" s="198"/>
      <c r="Q2" s="199"/>
      <c r="R2" s="200"/>
      <c r="S2" s="200"/>
      <c r="T2" s="200"/>
      <c r="U2" s="200"/>
      <c r="V2" s="200"/>
      <c r="W2" s="200"/>
      <c r="X2" s="200"/>
      <c r="Y2" s="200"/>
      <c r="Z2" s="12"/>
    </row>
    <row r="3" spans="1:27" s="11" customFormat="1" ht="22.5" x14ac:dyDescent="0.2">
      <c r="A3" s="201" t="s">
        <v>1149</v>
      </c>
      <c r="B3" s="202"/>
      <c r="C3" s="202"/>
      <c r="D3" s="202"/>
      <c r="E3" s="202"/>
      <c r="F3" s="202"/>
      <c r="G3" s="202"/>
      <c r="H3" s="202"/>
      <c r="I3" s="202"/>
      <c r="J3" s="202"/>
      <c r="K3" s="202"/>
      <c r="L3" s="202"/>
      <c r="M3" s="202"/>
      <c r="N3" s="202"/>
      <c r="O3" s="202"/>
      <c r="P3" s="202"/>
      <c r="Q3" s="203"/>
      <c r="R3" s="204"/>
      <c r="S3" s="204"/>
      <c r="T3" s="204"/>
      <c r="U3" s="204"/>
      <c r="V3" s="204"/>
      <c r="W3" s="204"/>
      <c r="X3" s="204"/>
      <c r="Y3" s="204"/>
      <c r="Z3" s="12"/>
    </row>
    <row r="4" spans="1:27" s="11" customFormat="1" x14ac:dyDescent="0.2">
      <c r="A4" s="13"/>
      <c r="B4" s="86"/>
      <c r="C4" s="91"/>
      <c r="E4" s="181"/>
      <c r="F4" s="12"/>
      <c r="G4" s="66"/>
      <c r="H4" s="148"/>
      <c r="I4" s="68"/>
      <c r="J4" s="68"/>
      <c r="K4" s="68"/>
      <c r="L4" s="68"/>
      <c r="M4" s="68"/>
      <c r="N4" s="68"/>
      <c r="O4" s="14"/>
      <c r="P4" s="68"/>
      <c r="Q4" s="67"/>
      <c r="R4" s="70"/>
      <c r="S4" s="189"/>
      <c r="T4" s="189"/>
      <c r="U4" s="189"/>
      <c r="V4" s="189"/>
      <c r="W4" s="189"/>
      <c r="X4" s="66"/>
      <c r="Y4" s="66"/>
      <c r="Z4" s="12"/>
    </row>
    <row r="5" spans="1:27" s="15" customFormat="1" ht="18.600000000000001" customHeight="1" x14ac:dyDescent="0.2">
      <c r="A5" s="205" t="s">
        <v>21</v>
      </c>
      <c r="B5" s="206" t="s">
        <v>36</v>
      </c>
      <c r="C5" s="207" t="s">
        <v>408</v>
      </c>
      <c r="D5" s="208" t="s">
        <v>22</v>
      </c>
      <c r="E5" s="205" t="s">
        <v>411</v>
      </c>
      <c r="F5" s="209" t="s">
        <v>190</v>
      </c>
      <c r="G5" s="209" t="s">
        <v>55</v>
      </c>
      <c r="H5" s="210" t="s">
        <v>74</v>
      </c>
      <c r="I5" s="211" t="s">
        <v>75</v>
      </c>
      <c r="J5" s="211" t="s">
        <v>71</v>
      </c>
      <c r="K5" s="211" t="s">
        <v>77</v>
      </c>
      <c r="L5" s="212" t="s">
        <v>24</v>
      </c>
      <c r="M5" s="212"/>
      <c r="N5" s="212"/>
      <c r="O5" s="212" t="s">
        <v>25</v>
      </c>
      <c r="P5" s="212"/>
      <c r="Q5" s="212"/>
      <c r="R5" s="210" t="s">
        <v>1259</v>
      </c>
      <c r="S5" s="214" t="s">
        <v>17</v>
      </c>
      <c r="T5" s="214" t="s">
        <v>78</v>
      </c>
      <c r="U5" s="214" t="s">
        <v>35</v>
      </c>
      <c r="V5" s="214" t="s">
        <v>415</v>
      </c>
      <c r="W5" s="214" t="s">
        <v>7</v>
      </c>
      <c r="X5" s="214" t="s">
        <v>87</v>
      </c>
      <c r="Y5" s="214" t="s">
        <v>11</v>
      </c>
      <c r="Z5" s="213" t="s">
        <v>91</v>
      </c>
      <c r="AA5" s="205" t="s">
        <v>90</v>
      </c>
    </row>
    <row r="6" spans="1:27" s="15" customFormat="1" ht="11.45" customHeight="1" x14ac:dyDescent="0.2">
      <c r="A6" s="205"/>
      <c r="B6" s="206"/>
      <c r="C6" s="207"/>
      <c r="D6" s="208"/>
      <c r="E6" s="205"/>
      <c r="F6" s="209"/>
      <c r="G6" s="209"/>
      <c r="H6" s="210"/>
      <c r="I6" s="211"/>
      <c r="J6" s="211"/>
      <c r="K6" s="211"/>
      <c r="L6" s="212"/>
      <c r="M6" s="212"/>
      <c r="N6" s="212"/>
      <c r="O6" s="212"/>
      <c r="P6" s="212"/>
      <c r="Q6" s="212"/>
      <c r="R6" s="210"/>
      <c r="S6" s="214"/>
      <c r="T6" s="214"/>
      <c r="U6" s="214"/>
      <c r="V6" s="214"/>
      <c r="W6" s="214"/>
      <c r="X6" s="214"/>
      <c r="Y6" s="214"/>
      <c r="Z6" s="213"/>
      <c r="AA6" s="205"/>
    </row>
    <row r="7" spans="1:27" s="15" customFormat="1" ht="13.15" customHeight="1" x14ac:dyDescent="0.2">
      <c r="A7" s="205"/>
      <c r="B7" s="206"/>
      <c r="C7" s="207"/>
      <c r="D7" s="208"/>
      <c r="E7" s="205"/>
      <c r="F7" s="209"/>
      <c r="G7" s="209"/>
      <c r="H7" s="210"/>
      <c r="I7" s="211"/>
      <c r="J7" s="211"/>
      <c r="K7" s="211"/>
      <c r="L7" s="210" t="s">
        <v>37</v>
      </c>
      <c r="M7" s="211" t="s">
        <v>38</v>
      </c>
      <c r="N7" s="211" t="s">
        <v>39</v>
      </c>
      <c r="O7" s="212" t="s">
        <v>40</v>
      </c>
      <c r="P7" s="212" t="s">
        <v>485</v>
      </c>
      <c r="Q7" s="212" t="s">
        <v>477</v>
      </c>
      <c r="R7" s="210"/>
      <c r="S7" s="214"/>
      <c r="T7" s="214"/>
      <c r="U7" s="214"/>
      <c r="V7" s="214"/>
      <c r="W7" s="214"/>
      <c r="X7" s="214"/>
      <c r="Y7" s="214"/>
      <c r="Z7" s="213"/>
      <c r="AA7" s="205"/>
    </row>
    <row r="8" spans="1:27" s="15" customFormat="1" ht="68.25" customHeight="1" x14ac:dyDescent="0.2">
      <c r="A8" s="205"/>
      <c r="B8" s="206"/>
      <c r="C8" s="207"/>
      <c r="D8" s="208"/>
      <c r="E8" s="205"/>
      <c r="F8" s="209"/>
      <c r="G8" s="209"/>
      <c r="H8" s="210"/>
      <c r="I8" s="211"/>
      <c r="J8" s="211"/>
      <c r="K8" s="211"/>
      <c r="L8" s="210"/>
      <c r="M8" s="211"/>
      <c r="N8" s="211"/>
      <c r="O8" s="212"/>
      <c r="P8" s="212"/>
      <c r="Q8" s="212"/>
      <c r="R8" s="210"/>
      <c r="S8" s="214"/>
      <c r="T8" s="214"/>
      <c r="U8" s="214"/>
      <c r="V8" s="214"/>
      <c r="W8" s="214"/>
      <c r="X8" s="214"/>
      <c r="Y8" s="214"/>
      <c r="Z8" s="213"/>
      <c r="AA8" s="205"/>
    </row>
    <row r="9" spans="1:27" s="11" customFormat="1" ht="15" customHeight="1" x14ac:dyDescent="0.2">
      <c r="A9" s="205"/>
      <c r="B9" s="206"/>
      <c r="C9" s="207"/>
      <c r="D9" s="208"/>
      <c r="E9" s="205"/>
      <c r="F9" s="209"/>
      <c r="G9" s="209"/>
      <c r="H9" s="210"/>
      <c r="I9" s="211"/>
      <c r="J9" s="211"/>
      <c r="K9" s="211"/>
      <c r="L9" s="210"/>
      <c r="M9" s="211"/>
      <c r="N9" s="211"/>
      <c r="O9" s="212"/>
      <c r="P9" s="212"/>
      <c r="Q9" s="212"/>
      <c r="R9" s="210"/>
      <c r="S9" s="214"/>
      <c r="T9" s="214"/>
      <c r="U9" s="214"/>
      <c r="V9" s="214"/>
      <c r="W9" s="214"/>
      <c r="X9" s="214"/>
      <c r="Y9" s="214"/>
      <c r="Z9" s="213"/>
      <c r="AA9" s="205"/>
    </row>
    <row r="10" spans="1:27" s="189" customFormat="1" x14ac:dyDescent="0.2">
      <c r="A10" s="16">
        <v>1</v>
      </c>
      <c r="B10" s="8">
        <v>2</v>
      </c>
      <c r="C10" s="191">
        <v>3</v>
      </c>
      <c r="D10" s="4">
        <v>4</v>
      </c>
      <c r="E10" s="191"/>
      <c r="F10" s="16">
        <v>5</v>
      </c>
      <c r="G10" s="16">
        <v>6</v>
      </c>
      <c r="H10" s="25">
        <v>7</v>
      </c>
      <c r="I10" s="16">
        <v>8</v>
      </c>
      <c r="J10" s="16">
        <v>9</v>
      </c>
      <c r="K10" s="16">
        <v>10</v>
      </c>
      <c r="L10" s="16">
        <v>12</v>
      </c>
      <c r="M10" s="16">
        <v>13</v>
      </c>
      <c r="N10" s="16">
        <v>14</v>
      </c>
      <c r="O10" s="188">
        <v>15</v>
      </c>
      <c r="P10" s="16">
        <v>16</v>
      </c>
      <c r="Q10" s="65">
        <v>17</v>
      </c>
      <c r="R10" s="26">
        <v>18</v>
      </c>
      <c r="S10" s="16">
        <v>19</v>
      </c>
      <c r="T10" s="16">
        <v>20</v>
      </c>
      <c r="U10" s="16">
        <v>21</v>
      </c>
      <c r="V10" s="16"/>
      <c r="W10" s="16">
        <v>22</v>
      </c>
      <c r="X10" s="16">
        <v>23</v>
      </c>
      <c r="Y10" s="16">
        <v>24</v>
      </c>
      <c r="Z10" s="8">
        <v>26</v>
      </c>
      <c r="AA10" s="16">
        <v>27</v>
      </c>
    </row>
    <row r="11" spans="1:27" s="19" customFormat="1" ht="31.15" hidden="1" customHeight="1" x14ac:dyDescent="0.2">
      <c r="A11" s="141"/>
      <c r="B11" s="142" t="s">
        <v>2</v>
      </c>
      <c r="C11" s="143"/>
      <c r="D11" s="144"/>
      <c r="E11" s="182"/>
      <c r="F11" s="163"/>
      <c r="G11" s="141"/>
      <c r="H11" s="152"/>
      <c r="I11" s="141"/>
      <c r="J11" s="141"/>
      <c r="K11" s="141"/>
      <c r="L11" s="141"/>
      <c r="M11" s="141"/>
      <c r="N11" s="141"/>
      <c r="O11" s="146"/>
      <c r="P11" s="141"/>
      <c r="Q11" s="141"/>
      <c r="R11" s="145"/>
      <c r="S11" s="141"/>
      <c r="T11" s="141"/>
      <c r="U11" s="141"/>
      <c r="V11" s="141"/>
      <c r="W11" s="141"/>
      <c r="X11" s="141"/>
      <c r="Y11" s="141"/>
      <c r="Z11" s="156"/>
      <c r="AA11" s="163"/>
    </row>
    <row r="12" spans="1:27" s="27" customFormat="1" ht="18" hidden="1" customHeight="1" x14ac:dyDescent="0.2">
      <c r="A12" s="22"/>
      <c r="B12" s="87"/>
      <c r="C12" s="93" t="s">
        <v>19</v>
      </c>
      <c r="D12" s="23"/>
      <c r="E12" s="93"/>
      <c r="F12" s="170"/>
      <c r="G12" s="24"/>
      <c r="H12" s="24"/>
      <c r="I12" s="25"/>
      <c r="J12" s="25"/>
      <c r="K12" s="25"/>
      <c r="L12" s="24"/>
      <c r="M12" s="25"/>
      <c r="N12" s="25"/>
      <c r="O12" s="98"/>
      <c r="P12" s="25"/>
      <c r="Q12" s="25"/>
      <c r="R12" s="20"/>
      <c r="S12" s="26"/>
      <c r="T12" s="26"/>
      <c r="U12" s="26"/>
      <c r="V12" s="26"/>
      <c r="W12" s="26"/>
      <c r="X12" s="26"/>
      <c r="Y12" s="26"/>
      <c r="Z12" s="159"/>
      <c r="AA12" s="22"/>
    </row>
    <row r="13" spans="1:27" s="2" customFormat="1" ht="75.75" hidden="1" customHeight="1" x14ac:dyDescent="0.2">
      <c r="A13" s="16">
        <v>1</v>
      </c>
      <c r="B13" s="21" t="s">
        <v>2</v>
      </c>
      <c r="C13" s="94" t="s">
        <v>355</v>
      </c>
      <c r="D13" s="28" t="s">
        <v>120</v>
      </c>
      <c r="E13" s="183" t="s">
        <v>894</v>
      </c>
      <c r="F13" s="29"/>
      <c r="G13" s="1" t="s">
        <v>99</v>
      </c>
      <c r="H13" s="24" t="s">
        <v>79</v>
      </c>
      <c r="I13" s="7">
        <v>19420</v>
      </c>
      <c r="J13" s="7">
        <v>45</v>
      </c>
      <c r="K13" s="7">
        <v>4</v>
      </c>
      <c r="L13" s="30">
        <f>M13+N13</f>
        <v>2</v>
      </c>
      <c r="M13" s="7">
        <v>2</v>
      </c>
      <c r="N13" s="7"/>
      <c r="O13" s="99" t="s">
        <v>34</v>
      </c>
      <c r="P13" s="7" t="s">
        <v>416</v>
      </c>
      <c r="Q13" s="31" t="s">
        <v>487</v>
      </c>
      <c r="R13" s="178">
        <f t="shared" ref="R13:R19" si="0">I13*2.6*1.45*1.04*1.2</f>
        <v>91370.323199999999</v>
      </c>
      <c r="S13" s="16">
        <v>52</v>
      </c>
      <c r="T13" s="7">
        <v>14</v>
      </c>
      <c r="U13" s="16" t="s">
        <v>1256</v>
      </c>
      <c r="V13" s="7" t="s">
        <v>417</v>
      </c>
      <c r="W13" s="1" t="s">
        <v>9</v>
      </c>
      <c r="X13" s="100" t="s">
        <v>47</v>
      </c>
      <c r="Y13" s="101" t="s">
        <v>657</v>
      </c>
      <c r="Z13" s="8" t="s">
        <v>348</v>
      </c>
      <c r="AA13" s="8" t="s">
        <v>731</v>
      </c>
    </row>
    <row r="14" spans="1:27" s="2" customFormat="1" ht="79.5" hidden="1" customHeight="1" x14ac:dyDescent="0.2">
      <c r="A14" s="16">
        <v>2</v>
      </c>
      <c r="B14" s="21" t="s">
        <v>2</v>
      </c>
      <c r="C14" s="94" t="s">
        <v>355</v>
      </c>
      <c r="D14" s="28" t="s">
        <v>97</v>
      </c>
      <c r="E14" s="183" t="s">
        <v>894</v>
      </c>
      <c r="F14" s="171" t="s">
        <v>189</v>
      </c>
      <c r="G14" s="1" t="s">
        <v>108</v>
      </c>
      <c r="H14" s="24" t="s">
        <v>80</v>
      </c>
      <c r="I14" s="7">
        <v>23600</v>
      </c>
      <c r="J14" s="7">
        <v>45</v>
      </c>
      <c r="K14" s="7">
        <v>4</v>
      </c>
      <c r="L14" s="30">
        <v>3</v>
      </c>
      <c r="M14" s="7">
        <v>3</v>
      </c>
      <c r="N14" s="7"/>
      <c r="O14" s="99" t="s">
        <v>34</v>
      </c>
      <c r="P14" s="7" t="s">
        <v>416</v>
      </c>
      <c r="Q14" s="31" t="s">
        <v>487</v>
      </c>
      <c r="R14" s="178">
        <f t="shared" si="0"/>
        <v>111037.056</v>
      </c>
      <c r="S14" s="16">
        <v>52</v>
      </c>
      <c r="T14" s="7">
        <v>7</v>
      </c>
      <c r="U14" s="16" t="s">
        <v>1256</v>
      </c>
      <c r="V14" s="7" t="s">
        <v>417</v>
      </c>
      <c r="W14" s="1" t="s">
        <v>9</v>
      </c>
      <c r="X14" s="100" t="s">
        <v>47</v>
      </c>
      <c r="Y14" s="101" t="s">
        <v>760</v>
      </c>
      <c r="Z14" s="8" t="s">
        <v>348</v>
      </c>
      <c r="AA14" s="8" t="s">
        <v>725</v>
      </c>
    </row>
    <row r="15" spans="1:27" s="2" customFormat="1" ht="59.25" hidden="1" customHeight="1" x14ac:dyDescent="0.2">
      <c r="A15" s="16">
        <v>3</v>
      </c>
      <c r="B15" s="21" t="s">
        <v>2</v>
      </c>
      <c r="C15" s="94" t="s">
        <v>355</v>
      </c>
      <c r="D15" s="28" t="s">
        <v>155</v>
      </c>
      <c r="E15" s="183" t="s">
        <v>894</v>
      </c>
      <c r="F15" s="171" t="s">
        <v>189</v>
      </c>
      <c r="G15" s="1" t="s">
        <v>156</v>
      </c>
      <c r="H15" s="24" t="s">
        <v>80</v>
      </c>
      <c r="I15" s="7">
        <v>22470</v>
      </c>
      <c r="J15" s="7">
        <v>45</v>
      </c>
      <c r="K15" s="7">
        <v>4</v>
      </c>
      <c r="L15" s="30">
        <f t="shared" ref="L15:L38" si="1">M15+N15</f>
        <v>3</v>
      </c>
      <c r="M15" s="7">
        <v>3</v>
      </c>
      <c r="N15" s="7"/>
      <c r="O15" s="99" t="s">
        <v>34</v>
      </c>
      <c r="P15" s="7" t="s">
        <v>416</v>
      </c>
      <c r="Q15" s="31" t="s">
        <v>487</v>
      </c>
      <c r="R15" s="178">
        <f t="shared" si="0"/>
        <v>105720.4512</v>
      </c>
      <c r="S15" s="16">
        <v>52</v>
      </c>
      <c r="T15" s="7"/>
      <c r="U15" s="16" t="s">
        <v>1256</v>
      </c>
      <c r="V15" s="7" t="s">
        <v>418</v>
      </c>
      <c r="W15" s="1" t="s">
        <v>8</v>
      </c>
      <c r="X15" s="100" t="s">
        <v>47</v>
      </c>
      <c r="Y15" s="101" t="s">
        <v>612</v>
      </c>
      <c r="Z15" s="8" t="s">
        <v>348</v>
      </c>
      <c r="AA15" s="8" t="s">
        <v>728</v>
      </c>
    </row>
    <row r="16" spans="1:27" s="2" customFormat="1" ht="59.25" hidden="1" customHeight="1" x14ac:dyDescent="0.2">
      <c r="A16" s="16">
        <v>4</v>
      </c>
      <c r="B16" s="21" t="s">
        <v>2</v>
      </c>
      <c r="C16" s="94" t="s">
        <v>355</v>
      </c>
      <c r="D16" s="28" t="s">
        <v>232</v>
      </c>
      <c r="E16" s="183" t="s">
        <v>894</v>
      </c>
      <c r="F16" s="171" t="s">
        <v>189</v>
      </c>
      <c r="G16" s="1" t="s">
        <v>233</v>
      </c>
      <c r="H16" s="24" t="s">
        <v>80</v>
      </c>
      <c r="I16" s="7">
        <v>23600</v>
      </c>
      <c r="J16" s="7">
        <v>45</v>
      </c>
      <c r="K16" s="7">
        <v>4</v>
      </c>
      <c r="L16" s="30">
        <f t="shared" si="1"/>
        <v>1</v>
      </c>
      <c r="M16" s="7"/>
      <c r="N16" s="7">
        <v>1</v>
      </c>
      <c r="O16" s="99" t="s">
        <v>1260</v>
      </c>
      <c r="P16" s="7" t="s">
        <v>416</v>
      </c>
      <c r="Q16" s="31" t="s">
        <v>487</v>
      </c>
      <c r="R16" s="178">
        <f t="shared" si="0"/>
        <v>111037.056</v>
      </c>
      <c r="S16" s="16">
        <v>52</v>
      </c>
      <c r="T16" s="7"/>
      <c r="U16" s="16" t="s">
        <v>1256</v>
      </c>
      <c r="V16" s="7" t="s">
        <v>418</v>
      </c>
      <c r="W16" s="1" t="s">
        <v>8</v>
      </c>
      <c r="X16" s="100" t="s">
        <v>47</v>
      </c>
      <c r="Y16" s="101">
        <v>44101</v>
      </c>
      <c r="Z16" s="8" t="s">
        <v>348</v>
      </c>
      <c r="AA16" s="8" t="s">
        <v>728</v>
      </c>
    </row>
    <row r="17" spans="1:27" s="2" customFormat="1" ht="69.75" hidden="1" customHeight="1" x14ac:dyDescent="0.2">
      <c r="A17" s="16">
        <v>5</v>
      </c>
      <c r="B17" s="21" t="s">
        <v>2</v>
      </c>
      <c r="C17" s="94" t="s">
        <v>356</v>
      </c>
      <c r="D17" s="28" t="s">
        <v>120</v>
      </c>
      <c r="E17" s="183" t="s">
        <v>894</v>
      </c>
      <c r="F17" s="29"/>
      <c r="G17" s="1" t="s">
        <v>299</v>
      </c>
      <c r="H17" s="24" t="s">
        <v>79</v>
      </c>
      <c r="I17" s="7">
        <v>19420</v>
      </c>
      <c r="J17" s="7">
        <v>45</v>
      </c>
      <c r="K17" s="7">
        <v>4</v>
      </c>
      <c r="L17" s="30">
        <f t="shared" si="1"/>
        <v>1</v>
      </c>
      <c r="M17" s="7">
        <v>1</v>
      </c>
      <c r="N17" s="7"/>
      <c r="O17" s="99" t="s">
        <v>34</v>
      </c>
      <c r="P17" s="7" t="s">
        <v>416</v>
      </c>
      <c r="Q17" s="31" t="s">
        <v>487</v>
      </c>
      <c r="R17" s="178">
        <f t="shared" si="0"/>
        <v>91370.323199999999</v>
      </c>
      <c r="S17" s="16">
        <v>52</v>
      </c>
      <c r="T17" s="7">
        <v>14</v>
      </c>
      <c r="U17" s="16" t="s">
        <v>1256</v>
      </c>
      <c r="V17" s="7" t="s">
        <v>417</v>
      </c>
      <c r="W17" s="1" t="s">
        <v>9</v>
      </c>
      <c r="X17" s="100" t="s">
        <v>47</v>
      </c>
      <c r="Y17" s="101">
        <v>44525</v>
      </c>
      <c r="Z17" s="8" t="s">
        <v>348</v>
      </c>
      <c r="AA17" s="8" t="s">
        <v>731</v>
      </c>
    </row>
    <row r="18" spans="1:27" s="2" customFormat="1" ht="59.25" hidden="1" customHeight="1" x14ac:dyDescent="0.2">
      <c r="A18" s="16">
        <v>6</v>
      </c>
      <c r="B18" s="21" t="s">
        <v>2</v>
      </c>
      <c r="C18" s="94" t="s">
        <v>356</v>
      </c>
      <c r="D18" s="28" t="s">
        <v>268</v>
      </c>
      <c r="E18" s="183" t="s">
        <v>894</v>
      </c>
      <c r="F18" s="171" t="s">
        <v>189</v>
      </c>
      <c r="G18" s="1" t="s">
        <v>518</v>
      </c>
      <c r="H18" s="24" t="s">
        <v>81</v>
      </c>
      <c r="I18" s="7">
        <v>30760</v>
      </c>
      <c r="J18" s="7">
        <v>45</v>
      </c>
      <c r="K18" s="7">
        <v>4</v>
      </c>
      <c r="L18" s="30">
        <f t="shared" si="1"/>
        <v>1</v>
      </c>
      <c r="M18" s="7">
        <v>1</v>
      </c>
      <c r="N18" s="7"/>
      <c r="O18" s="99" t="s">
        <v>34</v>
      </c>
      <c r="P18" s="7" t="s">
        <v>416</v>
      </c>
      <c r="Q18" s="31" t="s">
        <v>487</v>
      </c>
      <c r="R18" s="178">
        <f t="shared" si="0"/>
        <v>144724.56959999999</v>
      </c>
      <c r="S18" s="16">
        <v>52</v>
      </c>
      <c r="T18" s="7">
        <v>7</v>
      </c>
      <c r="U18" s="16" t="s">
        <v>1256</v>
      </c>
      <c r="V18" s="7" t="s">
        <v>417</v>
      </c>
      <c r="W18" s="1" t="s">
        <v>9</v>
      </c>
      <c r="X18" s="100" t="s">
        <v>47</v>
      </c>
      <c r="Y18" s="101">
        <v>44527</v>
      </c>
      <c r="Z18" s="8" t="s">
        <v>737</v>
      </c>
      <c r="AA18" s="8" t="s">
        <v>736</v>
      </c>
    </row>
    <row r="19" spans="1:27" s="2" customFormat="1" ht="77.25" hidden="1" customHeight="1" x14ac:dyDescent="0.2">
      <c r="A19" s="16">
        <v>7</v>
      </c>
      <c r="B19" s="21" t="s">
        <v>2</v>
      </c>
      <c r="C19" s="94" t="s">
        <v>356</v>
      </c>
      <c r="D19" s="28" t="s">
        <v>50</v>
      </c>
      <c r="E19" s="183" t="s">
        <v>894</v>
      </c>
      <c r="F19" s="171" t="s">
        <v>189</v>
      </c>
      <c r="G19" s="1" t="s">
        <v>142</v>
      </c>
      <c r="H19" s="24" t="s">
        <v>76</v>
      </c>
      <c r="I19" s="7">
        <v>16080</v>
      </c>
      <c r="J19" s="7">
        <v>45</v>
      </c>
      <c r="K19" s="7">
        <v>4</v>
      </c>
      <c r="L19" s="30">
        <v>3</v>
      </c>
      <c r="M19" s="7">
        <v>3</v>
      </c>
      <c r="N19" s="7"/>
      <c r="O19" s="99" t="s">
        <v>34</v>
      </c>
      <c r="P19" s="7" t="s">
        <v>416</v>
      </c>
      <c r="Q19" s="31" t="s">
        <v>1</v>
      </c>
      <c r="R19" s="178">
        <f t="shared" si="0"/>
        <v>75655.756800000003</v>
      </c>
      <c r="S19" s="16">
        <v>52</v>
      </c>
      <c r="T19" s="7"/>
      <c r="U19" s="16" t="s">
        <v>1256</v>
      </c>
      <c r="V19" s="7" t="s">
        <v>420</v>
      </c>
      <c r="W19" s="1" t="s">
        <v>8</v>
      </c>
      <c r="X19" s="100" t="s">
        <v>47</v>
      </c>
      <c r="Y19" s="101" t="s">
        <v>896</v>
      </c>
      <c r="Z19" s="8" t="s">
        <v>348</v>
      </c>
      <c r="AA19" s="8" t="s">
        <v>726</v>
      </c>
    </row>
    <row r="20" spans="1:27" s="2" customFormat="1" ht="59.25" hidden="1" customHeight="1" x14ac:dyDescent="0.2">
      <c r="A20" s="16">
        <v>8</v>
      </c>
      <c r="B20" s="21" t="s">
        <v>2</v>
      </c>
      <c r="C20" s="94" t="s">
        <v>356</v>
      </c>
      <c r="D20" s="28" t="s">
        <v>50</v>
      </c>
      <c r="E20" s="183" t="s">
        <v>894</v>
      </c>
      <c r="F20" s="171" t="s">
        <v>189</v>
      </c>
      <c r="G20" s="1" t="s">
        <v>800</v>
      </c>
      <c r="H20" s="24" t="s">
        <v>80</v>
      </c>
      <c r="I20" s="7">
        <v>23600</v>
      </c>
      <c r="J20" s="7">
        <v>45</v>
      </c>
      <c r="K20" s="7">
        <v>4</v>
      </c>
      <c r="L20" s="30">
        <v>4</v>
      </c>
      <c r="M20" s="7">
        <v>4</v>
      </c>
      <c r="N20" s="7"/>
      <c r="O20" s="99" t="s">
        <v>34</v>
      </c>
      <c r="P20" s="7" t="s">
        <v>416</v>
      </c>
      <c r="Q20" s="31" t="s">
        <v>1</v>
      </c>
      <c r="R20" s="178">
        <f>I20*1.2*1.45*1.04*2.6</f>
        <v>111037.05600000001</v>
      </c>
      <c r="S20" s="16">
        <v>52</v>
      </c>
      <c r="T20" s="7">
        <v>7</v>
      </c>
      <c r="U20" s="16" t="s">
        <v>1256</v>
      </c>
      <c r="V20" s="7" t="s">
        <v>420</v>
      </c>
      <c r="W20" s="1" t="s">
        <v>8</v>
      </c>
      <c r="X20" s="100" t="s">
        <v>47</v>
      </c>
      <c r="Y20" s="101" t="s">
        <v>897</v>
      </c>
      <c r="Z20" s="8" t="s">
        <v>798</v>
      </c>
      <c r="AA20" s="8" t="s">
        <v>799</v>
      </c>
    </row>
    <row r="21" spans="1:27" s="2" customFormat="1" ht="59.25" hidden="1" customHeight="1" x14ac:dyDescent="0.2">
      <c r="A21" s="16">
        <v>9</v>
      </c>
      <c r="B21" s="21" t="s">
        <v>2</v>
      </c>
      <c r="C21" s="94" t="s">
        <v>356</v>
      </c>
      <c r="D21" s="28" t="s">
        <v>613</v>
      </c>
      <c r="E21" s="183" t="s">
        <v>894</v>
      </c>
      <c r="F21" s="171" t="s">
        <v>189</v>
      </c>
      <c r="G21" s="1" t="s">
        <v>614</v>
      </c>
      <c r="H21" s="24" t="s">
        <v>80</v>
      </c>
      <c r="I21" s="7">
        <v>23600</v>
      </c>
      <c r="J21" s="7">
        <v>45</v>
      </c>
      <c r="K21" s="7">
        <v>4</v>
      </c>
      <c r="L21" s="30">
        <f t="shared" si="1"/>
        <v>2</v>
      </c>
      <c r="M21" s="7">
        <v>2</v>
      </c>
      <c r="N21" s="7"/>
      <c r="O21" s="99" t="s">
        <v>34</v>
      </c>
      <c r="P21" s="7" t="s">
        <v>416</v>
      </c>
      <c r="Q21" s="31" t="s">
        <v>487</v>
      </c>
      <c r="R21" s="178">
        <f>I21*2.6*1.45*1.04*1.2</f>
        <v>111037.056</v>
      </c>
      <c r="S21" s="16">
        <v>52</v>
      </c>
      <c r="T21" s="7">
        <v>7</v>
      </c>
      <c r="U21" s="16" t="s">
        <v>1256</v>
      </c>
      <c r="V21" s="7" t="s">
        <v>417</v>
      </c>
      <c r="W21" s="1" t="s">
        <v>9</v>
      </c>
      <c r="X21" s="100" t="s">
        <v>47</v>
      </c>
      <c r="Y21" s="101" t="s">
        <v>654</v>
      </c>
      <c r="Z21" s="8" t="s">
        <v>348</v>
      </c>
      <c r="AA21" s="8" t="s">
        <v>727</v>
      </c>
    </row>
    <row r="22" spans="1:27" s="2" customFormat="1" ht="59.25" hidden="1" customHeight="1" x14ac:dyDescent="0.2">
      <c r="A22" s="16">
        <v>10</v>
      </c>
      <c r="B22" s="21" t="s">
        <v>2</v>
      </c>
      <c r="C22" s="94" t="s">
        <v>357</v>
      </c>
      <c r="D22" s="28" t="s">
        <v>537</v>
      </c>
      <c r="E22" s="183" t="s">
        <v>894</v>
      </c>
      <c r="F22" s="29"/>
      <c r="G22" s="1" t="s">
        <v>69</v>
      </c>
      <c r="H22" s="24">
        <v>5</v>
      </c>
      <c r="I22" s="7">
        <v>23600</v>
      </c>
      <c r="J22" s="7">
        <v>45</v>
      </c>
      <c r="K22" s="7">
        <v>4</v>
      </c>
      <c r="L22" s="30">
        <f t="shared" si="1"/>
        <v>1</v>
      </c>
      <c r="M22" s="7"/>
      <c r="N22" s="7">
        <v>1</v>
      </c>
      <c r="O22" s="99" t="s">
        <v>1260</v>
      </c>
      <c r="P22" s="7" t="s">
        <v>486</v>
      </c>
      <c r="Q22" s="31" t="s">
        <v>490</v>
      </c>
      <c r="R22" s="178">
        <f>I22*2.6*1.45*1.04*1.2</f>
        <v>111037.056</v>
      </c>
      <c r="S22" s="16">
        <v>52</v>
      </c>
      <c r="T22" s="7">
        <v>7</v>
      </c>
      <c r="U22" s="16" t="s">
        <v>1257</v>
      </c>
      <c r="V22" s="7" t="s">
        <v>421</v>
      </c>
      <c r="W22" s="1" t="s">
        <v>9</v>
      </c>
      <c r="X22" s="100" t="s">
        <v>47</v>
      </c>
      <c r="Y22" s="101">
        <v>43983</v>
      </c>
      <c r="Z22" s="8" t="s">
        <v>348</v>
      </c>
      <c r="AA22" s="8" t="s">
        <v>641</v>
      </c>
    </row>
    <row r="23" spans="1:27" s="2" customFormat="1" ht="59.25" hidden="1" customHeight="1" x14ac:dyDescent="0.2">
      <c r="A23" s="16">
        <v>11</v>
      </c>
      <c r="B23" s="21" t="s">
        <v>2</v>
      </c>
      <c r="C23" s="94" t="s">
        <v>357</v>
      </c>
      <c r="D23" s="28" t="s">
        <v>51</v>
      </c>
      <c r="E23" s="183" t="s">
        <v>894</v>
      </c>
      <c r="F23" s="171" t="s">
        <v>189</v>
      </c>
      <c r="G23" s="1" t="s">
        <v>536</v>
      </c>
      <c r="H23" s="24" t="s">
        <v>79</v>
      </c>
      <c r="I23" s="7">
        <v>19420</v>
      </c>
      <c r="J23" s="7">
        <v>45</v>
      </c>
      <c r="K23" s="7">
        <v>4</v>
      </c>
      <c r="L23" s="30">
        <f t="shared" si="1"/>
        <v>1</v>
      </c>
      <c r="M23" s="7">
        <v>1</v>
      </c>
      <c r="N23" s="7"/>
      <c r="O23" s="99" t="s">
        <v>34</v>
      </c>
      <c r="P23" s="7" t="s">
        <v>416</v>
      </c>
      <c r="Q23" s="31" t="s">
        <v>487</v>
      </c>
      <c r="R23" s="178">
        <f>I23*2.6*1.45*1.04*1.2</f>
        <v>91370.323199999999</v>
      </c>
      <c r="S23" s="16">
        <v>52</v>
      </c>
      <c r="T23" s="7">
        <v>7</v>
      </c>
      <c r="U23" s="16" t="s">
        <v>1256</v>
      </c>
      <c r="V23" s="7" t="s">
        <v>421</v>
      </c>
      <c r="W23" s="1" t="s">
        <v>9</v>
      </c>
      <c r="X23" s="100" t="s">
        <v>47</v>
      </c>
      <c r="Y23" s="101">
        <v>44265</v>
      </c>
      <c r="Z23" s="8" t="s">
        <v>348</v>
      </c>
      <c r="AA23" s="8" t="s">
        <v>741</v>
      </c>
    </row>
    <row r="24" spans="1:27" s="2" customFormat="1" ht="77.25" hidden="1" customHeight="1" x14ac:dyDescent="0.2">
      <c r="A24" s="16">
        <v>12</v>
      </c>
      <c r="B24" s="21" t="s">
        <v>2</v>
      </c>
      <c r="C24" s="94" t="s">
        <v>357</v>
      </c>
      <c r="D24" s="28" t="s">
        <v>51</v>
      </c>
      <c r="E24" s="183" t="s">
        <v>412</v>
      </c>
      <c r="F24" s="172" t="s">
        <v>189</v>
      </c>
      <c r="G24" s="1" t="s">
        <v>57</v>
      </c>
      <c r="H24" s="24" t="s">
        <v>80</v>
      </c>
      <c r="I24" s="7">
        <v>23600</v>
      </c>
      <c r="J24" s="7">
        <v>45</v>
      </c>
      <c r="K24" s="7">
        <v>4</v>
      </c>
      <c r="L24" s="30">
        <f t="shared" si="1"/>
        <v>1</v>
      </c>
      <c r="M24" s="7">
        <v>1</v>
      </c>
      <c r="N24" s="7"/>
      <c r="O24" s="99" t="s">
        <v>34</v>
      </c>
      <c r="P24" s="7" t="s">
        <v>416</v>
      </c>
      <c r="Q24" s="31" t="s">
        <v>487</v>
      </c>
      <c r="R24" s="178">
        <f>I24*1.2*1.45*1.04*2.6</f>
        <v>111037.05600000001</v>
      </c>
      <c r="S24" s="16">
        <v>52</v>
      </c>
      <c r="T24" s="7">
        <v>7</v>
      </c>
      <c r="U24" s="16" t="s">
        <v>1256</v>
      </c>
      <c r="V24" s="7" t="s">
        <v>421</v>
      </c>
      <c r="W24" s="1" t="s">
        <v>9</v>
      </c>
      <c r="X24" s="100" t="s">
        <v>47</v>
      </c>
      <c r="Y24" s="101">
        <v>44598</v>
      </c>
      <c r="Z24" s="8" t="s">
        <v>898</v>
      </c>
      <c r="AA24" s="8" t="s">
        <v>899</v>
      </c>
    </row>
    <row r="25" spans="1:27" s="2" customFormat="1" ht="59.25" hidden="1" customHeight="1" x14ac:dyDescent="0.2">
      <c r="A25" s="16">
        <v>13</v>
      </c>
      <c r="B25" s="21" t="s">
        <v>2</v>
      </c>
      <c r="C25" s="94" t="s">
        <v>357</v>
      </c>
      <c r="D25" s="28" t="s">
        <v>537</v>
      </c>
      <c r="E25" s="183" t="s">
        <v>894</v>
      </c>
      <c r="F25" s="29"/>
      <c r="G25" s="1" t="s">
        <v>298</v>
      </c>
      <c r="H25" s="24">
        <v>5</v>
      </c>
      <c r="I25" s="7">
        <v>23600</v>
      </c>
      <c r="J25" s="7">
        <v>45</v>
      </c>
      <c r="K25" s="7">
        <v>4</v>
      </c>
      <c r="L25" s="30">
        <f t="shared" si="1"/>
        <v>1</v>
      </c>
      <c r="M25" s="7">
        <v>1</v>
      </c>
      <c r="N25" s="7"/>
      <c r="O25" s="99" t="s">
        <v>34</v>
      </c>
      <c r="P25" s="7" t="s">
        <v>486</v>
      </c>
      <c r="Q25" s="31" t="s">
        <v>497</v>
      </c>
      <c r="R25" s="178">
        <f>I25*2.6*1.45*1.04*1.2</f>
        <v>111037.056</v>
      </c>
      <c r="S25" s="16">
        <v>52</v>
      </c>
      <c r="T25" s="7">
        <v>7</v>
      </c>
      <c r="U25" s="16" t="s">
        <v>1256</v>
      </c>
      <c r="V25" s="7" t="s">
        <v>421</v>
      </c>
      <c r="W25" s="1" t="s">
        <v>9</v>
      </c>
      <c r="X25" s="100" t="s">
        <v>47</v>
      </c>
      <c r="Y25" s="101">
        <v>44444</v>
      </c>
      <c r="Z25" s="8" t="s">
        <v>348</v>
      </c>
      <c r="AA25" s="8" t="s">
        <v>641</v>
      </c>
    </row>
    <row r="26" spans="1:27" s="2" customFormat="1" ht="59.25" hidden="1" customHeight="1" x14ac:dyDescent="0.2">
      <c r="A26" s="16">
        <v>14</v>
      </c>
      <c r="B26" s="21" t="s">
        <v>2</v>
      </c>
      <c r="C26" s="94" t="s">
        <v>357</v>
      </c>
      <c r="D26" s="28" t="s">
        <v>537</v>
      </c>
      <c r="E26" s="183" t="s">
        <v>894</v>
      </c>
      <c r="F26" s="29"/>
      <c r="G26" s="1" t="s">
        <v>135</v>
      </c>
      <c r="H26" s="24">
        <v>5</v>
      </c>
      <c r="I26" s="7">
        <v>23600</v>
      </c>
      <c r="J26" s="7">
        <v>45</v>
      </c>
      <c r="K26" s="7">
        <v>4</v>
      </c>
      <c r="L26" s="30">
        <f t="shared" si="1"/>
        <v>1</v>
      </c>
      <c r="M26" s="7">
        <v>1</v>
      </c>
      <c r="N26" s="7"/>
      <c r="O26" s="99" t="s">
        <v>34</v>
      </c>
      <c r="P26" s="7" t="s">
        <v>486</v>
      </c>
      <c r="Q26" s="31" t="s">
        <v>497</v>
      </c>
      <c r="R26" s="178">
        <f>I26*2.6*1.45*1.04*1.2</f>
        <v>111037.056</v>
      </c>
      <c r="S26" s="16">
        <v>52</v>
      </c>
      <c r="T26" s="7">
        <v>7</v>
      </c>
      <c r="U26" s="16" t="s">
        <v>1256</v>
      </c>
      <c r="V26" s="7" t="s">
        <v>421</v>
      </c>
      <c r="W26" s="1" t="s">
        <v>9</v>
      </c>
      <c r="X26" s="100" t="s">
        <v>47</v>
      </c>
      <c r="Y26" s="101">
        <v>44545</v>
      </c>
      <c r="Z26" s="8" t="s">
        <v>348</v>
      </c>
      <c r="AA26" s="8" t="s">
        <v>641</v>
      </c>
    </row>
    <row r="27" spans="1:27" s="2" customFormat="1" ht="77.25" hidden="1" customHeight="1" x14ac:dyDescent="0.2">
      <c r="A27" s="16">
        <v>15</v>
      </c>
      <c r="B27" s="21" t="s">
        <v>2</v>
      </c>
      <c r="C27" s="94" t="s">
        <v>357</v>
      </c>
      <c r="D27" s="28" t="s">
        <v>252</v>
      </c>
      <c r="E27" s="183" t="s">
        <v>412</v>
      </c>
      <c r="F27" s="172" t="s">
        <v>189</v>
      </c>
      <c r="G27" s="1" t="s">
        <v>254</v>
      </c>
      <c r="H27" s="24" t="s">
        <v>80</v>
      </c>
      <c r="I27" s="7">
        <v>22470</v>
      </c>
      <c r="J27" s="7">
        <v>45</v>
      </c>
      <c r="K27" s="7"/>
      <c r="L27" s="30">
        <f t="shared" si="1"/>
        <v>1</v>
      </c>
      <c r="M27" s="7">
        <v>1</v>
      </c>
      <c r="N27" s="7"/>
      <c r="O27" s="99" t="s">
        <v>34</v>
      </c>
      <c r="P27" s="7" t="s">
        <v>416</v>
      </c>
      <c r="Q27" s="31" t="s">
        <v>487</v>
      </c>
      <c r="R27" s="178">
        <f>I27*1.2*1.45*1.04*2.6</f>
        <v>105720.4512</v>
      </c>
      <c r="S27" s="16">
        <v>52</v>
      </c>
      <c r="T27" s="7"/>
      <c r="U27" s="16" t="s">
        <v>1256</v>
      </c>
      <c r="V27" s="7" t="s">
        <v>420</v>
      </c>
      <c r="W27" s="1" t="s">
        <v>8</v>
      </c>
      <c r="X27" s="100" t="s">
        <v>47</v>
      </c>
      <c r="Y27" s="101">
        <v>44593</v>
      </c>
      <c r="Z27" s="8" t="s">
        <v>900</v>
      </c>
      <c r="AA27" s="8" t="s">
        <v>901</v>
      </c>
    </row>
    <row r="28" spans="1:27" s="2" customFormat="1" ht="77.25" hidden="1" customHeight="1" x14ac:dyDescent="0.2">
      <c r="A28" s="16">
        <v>16</v>
      </c>
      <c r="B28" s="21" t="s">
        <v>2</v>
      </c>
      <c r="C28" s="94" t="s">
        <v>357</v>
      </c>
      <c r="D28" s="28" t="s">
        <v>73</v>
      </c>
      <c r="E28" s="183" t="s">
        <v>412</v>
      </c>
      <c r="F28" s="172"/>
      <c r="G28" s="1" t="s">
        <v>902</v>
      </c>
      <c r="H28" s="24" t="s">
        <v>76</v>
      </c>
      <c r="I28" s="7">
        <v>16080</v>
      </c>
      <c r="J28" s="7">
        <v>45</v>
      </c>
      <c r="K28" s="7">
        <v>4</v>
      </c>
      <c r="L28" s="30">
        <f t="shared" si="1"/>
        <v>1</v>
      </c>
      <c r="M28" s="7">
        <v>1</v>
      </c>
      <c r="N28" s="7"/>
      <c r="O28" s="99" t="s">
        <v>34</v>
      </c>
      <c r="P28" s="7" t="s">
        <v>486</v>
      </c>
      <c r="Q28" s="32" t="s">
        <v>490</v>
      </c>
      <c r="R28" s="178">
        <f>I28*1.2*1.45*1.04*2.6</f>
        <v>75655.756800000003</v>
      </c>
      <c r="S28" s="16">
        <v>52</v>
      </c>
      <c r="T28" s="7">
        <v>7</v>
      </c>
      <c r="U28" s="16" t="s">
        <v>1257</v>
      </c>
      <c r="V28" s="7" t="s">
        <v>421</v>
      </c>
      <c r="W28" s="1" t="s">
        <v>9</v>
      </c>
      <c r="X28" s="100" t="s">
        <v>47</v>
      </c>
      <c r="Y28" s="101">
        <v>44607</v>
      </c>
      <c r="Z28" s="8" t="s">
        <v>903</v>
      </c>
      <c r="AA28" s="8" t="s">
        <v>904</v>
      </c>
    </row>
    <row r="29" spans="1:27" s="2" customFormat="1" ht="93.75" hidden="1" customHeight="1" x14ac:dyDescent="0.2">
      <c r="A29" s="16">
        <v>17</v>
      </c>
      <c r="B29" s="21" t="s">
        <v>2</v>
      </c>
      <c r="C29" s="94" t="s">
        <v>358</v>
      </c>
      <c r="D29" s="28" t="s">
        <v>746</v>
      </c>
      <c r="E29" s="183" t="s">
        <v>894</v>
      </c>
      <c r="F29" s="29"/>
      <c r="G29" s="1" t="s">
        <v>256</v>
      </c>
      <c r="H29" s="24">
        <v>3</v>
      </c>
      <c r="I29" s="7">
        <v>16550</v>
      </c>
      <c r="J29" s="7">
        <v>45</v>
      </c>
      <c r="K29" s="7"/>
      <c r="L29" s="30">
        <f t="shared" si="1"/>
        <v>1</v>
      </c>
      <c r="M29" s="7"/>
      <c r="N29" s="7">
        <v>1</v>
      </c>
      <c r="O29" s="99" t="s">
        <v>1260</v>
      </c>
      <c r="P29" s="7" t="s">
        <v>486</v>
      </c>
      <c r="Q29" s="31" t="s">
        <v>490</v>
      </c>
      <c r="R29" s="178">
        <f>I29*2.6*1.45*1.2</f>
        <v>74872.2</v>
      </c>
      <c r="S29" s="16">
        <v>52</v>
      </c>
      <c r="T29" s="7"/>
      <c r="U29" s="16" t="s">
        <v>1257</v>
      </c>
      <c r="V29" s="7" t="s">
        <v>422</v>
      </c>
      <c r="W29" s="1">
        <v>2</v>
      </c>
      <c r="X29" s="100" t="s">
        <v>49</v>
      </c>
      <c r="Y29" s="101">
        <v>44167</v>
      </c>
      <c r="Z29" s="8" t="s">
        <v>348</v>
      </c>
      <c r="AA29" s="8" t="s">
        <v>747</v>
      </c>
    </row>
    <row r="30" spans="1:27" s="2" customFormat="1" ht="59.25" hidden="1" customHeight="1" x14ac:dyDescent="0.2">
      <c r="A30" s="16">
        <v>18</v>
      </c>
      <c r="B30" s="21" t="s">
        <v>2</v>
      </c>
      <c r="C30" s="94" t="s">
        <v>358</v>
      </c>
      <c r="D30" s="28" t="s">
        <v>746</v>
      </c>
      <c r="E30" s="183" t="s">
        <v>894</v>
      </c>
      <c r="F30" s="29"/>
      <c r="G30" s="1" t="s">
        <v>615</v>
      </c>
      <c r="H30" s="24">
        <v>3</v>
      </c>
      <c r="I30" s="7">
        <v>16550</v>
      </c>
      <c r="J30" s="7">
        <v>45</v>
      </c>
      <c r="K30" s="7"/>
      <c r="L30" s="30">
        <f t="shared" si="1"/>
        <v>1</v>
      </c>
      <c r="M30" s="7"/>
      <c r="N30" s="7">
        <v>1</v>
      </c>
      <c r="O30" s="99" t="s">
        <v>34</v>
      </c>
      <c r="P30" s="7" t="s">
        <v>486</v>
      </c>
      <c r="Q30" s="31" t="s">
        <v>490</v>
      </c>
      <c r="R30" s="178">
        <f>I30*2.6*1.45*1.2</f>
        <v>74872.2</v>
      </c>
      <c r="S30" s="16">
        <v>52</v>
      </c>
      <c r="T30" s="7"/>
      <c r="U30" s="16" t="s">
        <v>1257</v>
      </c>
      <c r="V30" s="7" t="s">
        <v>422</v>
      </c>
      <c r="W30" s="1">
        <v>2</v>
      </c>
      <c r="X30" s="100" t="s">
        <v>49</v>
      </c>
      <c r="Y30" s="101">
        <v>44501</v>
      </c>
      <c r="Z30" s="8" t="s">
        <v>348</v>
      </c>
      <c r="AA30" s="8" t="s">
        <v>747</v>
      </c>
    </row>
    <row r="31" spans="1:27" s="2" customFormat="1" ht="59.25" hidden="1" customHeight="1" x14ac:dyDescent="0.2">
      <c r="A31" s="16">
        <v>19</v>
      </c>
      <c r="B31" s="21" t="s">
        <v>2</v>
      </c>
      <c r="C31" s="94" t="s">
        <v>358</v>
      </c>
      <c r="D31" s="28" t="s">
        <v>746</v>
      </c>
      <c r="E31" s="183" t="s">
        <v>894</v>
      </c>
      <c r="F31" s="29"/>
      <c r="G31" s="1" t="s">
        <v>389</v>
      </c>
      <c r="H31" s="24">
        <v>6</v>
      </c>
      <c r="I31" s="7">
        <v>27950</v>
      </c>
      <c r="J31" s="7">
        <v>45</v>
      </c>
      <c r="K31" s="7">
        <v>4</v>
      </c>
      <c r="L31" s="30">
        <f t="shared" si="1"/>
        <v>1</v>
      </c>
      <c r="M31" s="7"/>
      <c r="N31" s="7">
        <v>1</v>
      </c>
      <c r="O31" s="99" t="s">
        <v>34</v>
      </c>
      <c r="P31" s="7" t="s">
        <v>486</v>
      </c>
      <c r="Q31" s="31" t="s">
        <v>490</v>
      </c>
      <c r="R31" s="178">
        <f t="shared" ref="R31:R37" si="2">I31*2.6*1.45*1.04*1.2</f>
        <v>131503.63199999998</v>
      </c>
      <c r="S31" s="16">
        <v>52</v>
      </c>
      <c r="T31" s="7"/>
      <c r="U31" s="16" t="s">
        <v>1257</v>
      </c>
      <c r="V31" s="7" t="s">
        <v>422</v>
      </c>
      <c r="W31" s="1">
        <v>2</v>
      </c>
      <c r="X31" s="100" t="s">
        <v>49</v>
      </c>
      <c r="Y31" s="101">
        <v>44376</v>
      </c>
      <c r="Z31" s="8" t="s">
        <v>348</v>
      </c>
      <c r="AA31" s="8" t="s">
        <v>747</v>
      </c>
    </row>
    <row r="32" spans="1:27" s="2" customFormat="1" ht="59.25" hidden="1" customHeight="1" x14ac:dyDescent="0.2">
      <c r="A32" s="16">
        <v>20</v>
      </c>
      <c r="B32" s="21" t="s">
        <v>2</v>
      </c>
      <c r="C32" s="94" t="s">
        <v>358</v>
      </c>
      <c r="D32" s="28" t="s">
        <v>748</v>
      </c>
      <c r="E32" s="183" t="s">
        <v>894</v>
      </c>
      <c r="F32" s="29"/>
      <c r="G32" s="1" t="s">
        <v>136</v>
      </c>
      <c r="H32" s="24">
        <v>4</v>
      </c>
      <c r="I32" s="7">
        <v>19420</v>
      </c>
      <c r="J32" s="7">
        <v>45</v>
      </c>
      <c r="K32" s="7">
        <v>4</v>
      </c>
      <c r="L32" s="30">
        <f t="shared" si="1"/>
        <v>1</v>
      </c>
      <c r="M32" s="7">
        <v>1</v>
      </c>
      <c r="N32" s="7"/>
      <c r="O32" s="99" t="s">
        <v>34</v>
      </c>
      <c r="P32" s="7" t="s">
        <v>486</v>
      </c>
      <c r="Q32" s="31" t="s">
        <v>497</v>
      </c>
      <c r="R32" s="178">
        <f t="shared" si="2"/>
        <v>91370.323199999999</v>
      </c>
      <c r="S32" s="16">
        <v>52</v>
      </c>
      <c r="T32" s="7">
        <v>7</v>
      </c>
      <c r="U32" s="16" t="s">
        <v>1256</v>
      </c>
      <c r="V32" s="7" t="s">
        <v>422</v>
      </c>
      <c r="W32" s="1" t="s">
        <v>9</v>
      </c>
      <c r="X32" s="100" t="s">
        <v>47</v>
      </c>
      <c r="Y32" s="101">
        <v>44409</v>
      </c>
      <c r="Z32" s="8" t="s">
        <v>348</v>
      </c>
      <c r="AA32" s="8" t="s">
        <v>747</v>
      </c>
    </row>
    <row r="33" spans="1:27" s="2" customFormat="1" ht="59.25" hidden="1" customHeight="1" x14ac:dyDescent="0.2">
      <c r="A33" s="16">
        <v>21</v>
      </c>
      <c r="B33" s="21" t="s">
        <v>2</v>
      </c>
      <c r="C33" s="94" t="s">
        <v>358</v>
      </c>
      <c r="D33" s="28" t="s">
        <v>748</v>
      </c>
      <c r="E33" s="183" t="s">
        <v>894</v>
      </c>
      <c r="F33" s="29"/>
      <c r="G33" s="1" t="s">
        <v>257</v>
      </c>
      <c r="H33" s="24">
        <v>5</v>
      </c>
      <c r="I33" s="7">
        <v>23600</v>
      </c>
      <c r="J33" s="7">
        <v>45</v>
      </c>
      <c r="K33" s="7">
        <v>4</v>
      </c>
      <c r="L33" s="30">
        <f t="shared" si="1"/>
        <v>1</v>
      </c>
      <c r="M33" s="7">
        <v>1</v>
      </c>
      <c r="N33" s="7"/>
      <c r="O33" s="99" t="s">
        <v>34</v>
      </c>
      <c r="P33" s="7" t="s">
        <v>486</v>
      </c>
      <c r="Q33" s="31" t="s">
        <v>497</v>
      </c>
      <c r="R33" s="178">
        <f t="shared" si="2"/>
        <v>111037.056</v>
      </c>
      <c r="S33" s="16">
        <v>52</v>
      </c>
      <c r="T33" s="7">
        <v>7</v>
      </c>
      <c r="U33" s="16" t="s">
        <v>1256</v>
      </c>
      <c r="V33" s="7" t="s">
        <v>422</v>
      </c>
      <c r="W33" s="1" t="s">
        <v>9</v>
      </c>
      <c r="X33" s="100" t="s">
        <v>47</v>
      </c>
      <c r="Y33" s="101">
        <v>44194</v>
      </c>
      <c r="Z33" s="8" t="s">
        <v>348</v>
      </c>
      <c r="AA33" s="8" t="s">
        <v>747</v>
      </c>
    </row>
    <row r="34" spans="1:27" s="2" customFormat="1" ht="59.25" hidden="1" customHeight="1" x14ac:dyDescent="0.2">
      <c r="A34" s="16">
        <v>23</v>
      </c>
      <c r="B34" s="21" t="s">
        <v>2</v>
      </c>
      <c r="C34" s="94" t="s">
        <v>358</v>
      </c>
      <c r="D34" s="28" t="s">
        <v>645</v>
      </c>
      <c r="E34" s="183" t="s">
        <v>894</v>
      </c>
      <c r="F34" s="29"/>
      <c r="G34" s="1" t="s">
        <v>529</v>
      </c>
      <c r="H34" s="24" t="s">
        <v>80</v>
      </c>
      <c r="I34" s="7">
        <v>24720</v>
      </c>
      <c r="J34" s="7">
        <v>45</v>
      </c>
      <c r="K34" s="7">
        <v>4</v>
      </c>
      <c r="L34" s="30">
        <f t="shared" si="1"/>
        <v>2</v>
      </c>
      <c r="M34" s="7">
        <v>2</v>
      </c>
      <c r="N34" s="7"/>
      <c r="O34" s="99" t="s">
        <v>34</v>
      </c>
      <c r="P34" s="7" t="s">
        <v>416</v>
      </c>
      <c r="Q34" s="31" t="s">
        <v>487</v>
      </c>
      <c r="R34" s="178">
        <f t="shared" si="2"/>
        <v>116306.61119999998</v>
      </c>
      <c r="S34" s="16">
        <v>52</v>
      </c>
      <c r="T34" s="7">
        <v>7</v>
      </c>
      <c r="U34" s="16" t="s">
        <v>1257</v>
      </c>
      <c r="V34" s="7" t="s">
        <v>422</v>
      </c>
      <c r="W34" s="1" t="s">
        <v>9</v>
      </c>
      <c r="X34" s="100" t="s">
        <v>47</v>
      </c>
      <c r="Y34" s="101">
        <v>44550</v>
      </c>
      <c r="Z34" s="8" t="s">
        <v>348</v>
      </c>
      <c r="AA34" s="8" t="s">
        <v>745</v>
      </c>
    </row>
    <row r="35" spans="1:27" s="2" customFormat="1" ht="59.25" hidden="1" customHeight="1" x14ac:dyDescent="0.2">
      <c r="A35" s="16">
        <v>24</v>
      </c>
      <c r="B35" s="21" t="s">
        <v>2</v>
      </c>
      <c r="C35" s="94" t="s">
        <v>363</v>
      </c>
      <c r="D35" s="28" t="s">
        <v>46</v>
      </c>
      <c r="E35" s="183" t="s">
        <v>894</v>
      </c>
      <c r="F35" s="29"/>
      <c r="G35" s="1" t="s">
        <v>122</v>
      </c>
      <c r="H35" s="24">
        <v>3</v>
      </c>
      <c r="I35" s="7">
        <v>13430</v>
      </c>
      <c r="J35" s="7">
        <v>40</v>
      </c>
      <c r="K35" s="7">
        <v>4</v>
      </c>
      <c r="L35" s="30">
        <f t="shared" si="1"/>
        <v>1</v>
      </c>
      <c r="M35" s="7"/>
      <c r="N35" s="7">
        <v>1</v>
      </c>
      <c r="O35" s="99" t="s">
        <v>1260</v>
      </c>
      <c r="P35" s="7" t="s">
        <v>416</v>
      </c>
      <c r="Q35" s="31" t="s">
        <v>487</v>
      </c>
      <c r="R35" s="178">
        <f t="shared" si="2"/>
        <v>63187.612799999995</v>
      </c>
      <c r="S35" s="16">
        <v>52</v>
      </c>
      <c r="T35" s="7"/>
      <c r="U35" s="16" t="s">
        <v>1258</v>
      </c>
      <c r="V35" s="7" t="s">
        <v>423</v>
      </c>
      <c r="W35" s="1" t="s">
        <v>8</v>
      </c>
      <c r="X35" s="100" t="s">
        <v>47</v>
      </c>
      <c r="Y35" s="101">
        <v>44284</v>
      </c>
      <c r="Z35" s="8" t="s">
        <v>759</v>
      </c>
      <c r="AA35" s="8" t="s">
        <v>724</v>
      </c>
    </row>
    <row r="36" spans="1:27" s="2" customFormat="1" ht="59.25" hidden="1" customHeight="1" x14ac:dyDescent="0.2">
      <c r="A36" s="16">
        <v>25</v>
      </c>
      <c r="B36" s="21" t="s">
        <v>2</v>
      </c>
      <c r="C36" s="94" t="s">
        <v>363</v>
      </c>
      <c r="D36" s="28" t="s">
        <v>46</v>
      </c>
      <c r="E36" s="183" t="s">
        <v>894</v>
      </c>
      <c r="F36" s="29"/>
      <c r="G36" s="1" t="s">
        <v>122</v>
      </c>
      <c r="H36" s="24">
        <v>3</v>
      </c>
      <c r="I36" s="7">
        <v>13430</v>
      </c>
      <c r="J36" s="7">
        <v>40</v>
      </c>
      <c r="K36" s="7">
        <v>4</v>
      </c>
      <c r="L36" s="30">
        <f t="shared" si="1"/>
        <v>1</v>
      </c>
      <c r="M36" s="7"/>
      <c r="N36" s="7">
        <v>1</v>
      </c>
      <c r="O36" s="99" t="s">
        <v>1260</v>
      </c>
      <c r="P36" s="7" t="s">
        <v>416</v>
      </c>
      <c r="Q36" s="31" t="s">
        <v>487</v>
      </c>
      <c r="R36" s="178">
        <f t="shared" si="2"/>
        <v>63187.612799999995</v>
      </c>
      <c r="S36" s="16">
        <v>52</v>
      </c>
      <c r="T36" s="7"/>
      <c r="U36" s="16" t="s">
        <v>1258</v>
      </c>
      <c r="V36" s="7" t="s">
        <v>423</v>
      </c>
      <c r="W36" s="1" t="s">
        <v>8</v>
      </c>
      <c r="X36" s="100" t="s">
        <v>47</v>
      </c>
      <c r="Y36" s="101">
        <v>44284</v>
      </c>
      <c r="Z36" s="8" t="s">
        <v>759</v>
      </c>
      <c r="AA36" s="8" t="s">
        <v>724</v>
      </c>
    </row>
    <row r="37" spans="1:27" s="2" customFormat="1" ht="59.25" hidden="1" customHeight="1" x14ac:dyDescent="0.2">
      <c r="A37" s="16">
        <v>26</v>
      </c>
      <c r="B37" s="21" t="s">
        <v>2</v>
      </c>
      <c r="C37" s="94" t="s">
        <v>363</v>
      </c>
      <c r="D37" s="28" t="s">
        <v>655</v>
      </c>
      <c r="E37" s="183" t="s">
        <v>894</v>
      </c>
      <c r="F37" s="29"/>
      <c r="G37" s="1" t="s">
        <v>130</v>
      </c>
      <c r="H37" s="24" t="s">
        <v>656</v>
      </c>
      <c r="I37" s="7">
        <v>18490</v>
      </c>
      <c r="J37" s="7">
        <v>45</v>
      </c>
      <c r="K37" s="7">
        <v>4</v>
      </c>
      <c r="L37" s="30">
        <f t="shared" si="1"/>
        <v>1</v>
      </c>
      <c r="M37" s="7"/>
      <c r="N37" s="7">
        <v>1</v>
      </c>
      <c r="O37" s="99" t="s">
        <v>34</v>
      </c>
      <c r="P37" s="7" t="s">
        <v>416</v>
      </c>
      <c r="Q37" s="31" t="s">
        <v>487</v>
      </c>
      <c r="R37" s="178">
        <f t="shared" si="2"/>
        <v>86994.710399999996</v>
      </c>
      <c r="S37" s="16">
        <v>52</v>
      </c>
      <c r="T37" s="7">
        <v>7</v>
      </c>
      <c r="U37" s="16" t="s">
        <v>1258</v>
      </c>
      <c r="V37" s="7" t="s">
        <v>439</v>
      </c>
      <c r="W37" s="1" t="s">
        <v>9</v>
      </c>
      <c r="X37" s="100" t="s">
        <v>47</v>
      </c>
      <c r="Y37" s="101">
        <v>44544</v>
      </c>
      <c r="Z37" s="8" t="s">
        <v>758</v>
      </c>
      <c r="AA37" s="8" t="s">
        <v>176</v>
      </c>
    </row>
    <row r="38" spans="1:27" s="2" customFormat="1" ht="59.25" hidden="1" customHeight="1" x14ac:dyDescent="0.2">
      <c r="A38" s="16">
        <v>27</v>
      </c>
      <c r="B38" s="21" t="s">
        <v>2</v>
      </c>
      <c r="C38" s="94" t="s">
        <v>363</v>
      </c>
      <c r="D38" s="28" t="s">
        <v>147</v>
      </c>
      <c r="E38" s="183" t="s">
        <v>412</v>
      </c>
      <c r="F38" s="29"/>
      <c r="G38" s="1" t="s">
        <v>905</v>
      </c>
      <c r="H38" s="24" t="s">
        <v>76</v>
      </c>
      <c r="I38" s="7">
        <v>13610</v>
      </c>
      <c r="J38" s="7">
        <v>45</v>
      </c>
      <c r="K38" s="7">
        <v>4</v>
      </c>
      <c r="L38" s="30">
        <f t="shared" si="1"/>
        <v>1</v>
      </c>
      <c r="M38" s="7"/>
      <c r="N38" s="7">
        <v>1</v>
      </c>
      <c r="O38" s="99" t="s">
        <v>1260</v>
      </c>
      <c r="P38" s="7" t="s">
        <v>416</v>
      </c>
      <c r="Q38" s="7" t="s">
        <v>1</v>
      </c>
      <c r="R38" s="178">
        <v>58507.212399999997</v>
      </c>
      <c r="S38" s="16">
        <v>52</v>
      </c>
      <c r="T38" s="7">
        <v>7</v>
      </c>
      <c r="U38" s="16" t="s">
        <v>1257</v>
      </c>
      <c r="V38" s="16"/>
      <c r="W38" s="1" t="s">
        <v>9</v>
      </c>
      <c r="X38" s="100" t="s">
        <v>47</v>
      </c>
      <c r="Y38" s="101">
        <v>44599</v>
      </c>
      <c r="Z38" s="8" t="s">
        <v>906</v>
      </c>
      <c r="AA38" s="8" t="s">
        <v>907</v>
      </c>
    </row>
    <row r="39" spans="1:27" s="2" customFormat="1" ht="59.25" hidden="1" customHeight="1" x14ac:dyDescent="0.2">
      <c r="A39" s="16">
        <v>29</v>
      </c>
      <c r="B39" s="21" t="s">
        <v>2</v>
      </c>
      <c r="C39" s="94" t="s">
        <v>359</v>
      </c>
      <c r="D39" s="28" t="s">
        <v>54</v>
      </c>
      <c r="E39" s="183" t="s">
        <v>894</v>
      </c>
      <c r="F39" s="29"/>
      <c r="G39" s="1" t="s">
        <v>251</v>
      </c>
      <c r="H39" s="24"/>
      <c r="I39" s="7">
        <v>13790</v>
      </c>
      <c r="J39" s="7">
        <v>35</v>
      </c>
      <c r="K39" s="7"/>
      <c r="L39" s="30">
        <v>1</v>
      </c>
      <c r="M39" s="7"/>
      <c r="N39" s="7">
        <v>1</v>
      </c>
      <c r="O39" s="99" t="s">
        <v>1260</v>
      </c>
      <c r="P39" s="7" t="s">
        <v>486</v>
      </c>
      <c r="Q39" s="31" t="s">
        <v>499</v>
      </c>
      <c r="R39" s="178">
        <f>I39*2.6*1.35*1.2</f>
        <v>58083.48</v>
      </c>
      <c r="S39" s="16">
        <v>52</v>
      </c>
      <c r="T39" s="7"/>
      <c r="U39" s="16" t="s">
        <v>1257</v>
      </c>
      <c r="V39" s="7" t="s">
        <v>424</v>
      </c>
      <c r="W39" s="1" t="s">
        <v>10</v>
      </c>
      <c r="X39" s="100" t="s">
        <v>47</v>
      </c>
      <c r="Y39" s="101">
        <v>44544</v>
      </c>
      <c r="Z39" s="8" t="s">
        <v>751</v>
      </c>
      <c r="AA39" s="8" t="s">
        <v>750</v>
      </c>
    </row>
    <row r="40" spans="1:27" s="27" customFormat="1" ht="18" hidden="1" customHeight="1" x14ac:dyDescent="0.2">
      <c r="A40" s="22"/>
      <c r="B40" s="87"/>
      <c r="C40" s="93" t="s">
        <v>23</v>
      </c>
      <c r="D40" s="23"/>
      <c r="E40" s="93"/>
      <c r="F40" s="170"/>
      <c r="G40" s="24"/>
      <c r="H40" s="24"/>
      <c r="I40" s="25"/>
      <c r="J40" s="25"/>
      <c r="K40" s="25"/>
      <c r="L40" s="24"/>
      <c r="M40" s="25"/>
      <c r="N40" s="25"/>
      <c r="O40" s="98"/>
      <c r="P40" s="25"/>
      <c r="Q40" s="34"/>
      <c r="R40" s="179"/>
      <c r="S40" s="16"/>
      <c r="T40" s="26"/>
      <c r="U40" s="26"/>
      <c r="V40" s="26"/>
      <c r="W40" s="26"/>
      <c r="X40" s="26"/>
      <c r="Y40" s="26"/>
      <c r="Z40" s="159"/>
      <c r="AA40" s="22"/>
    </row>
    <row r="41" spans="1:27" s="2" customFormat="1" ht="59.25" hidden="1" customHeight="1" x14ac:dyDescent="0.2">
      <c r="A41" s="16">
        <v>1</v>
      </c>
      <c r="B41" s="21" t="s">
        <v>2</v>
      </c>
      <c r="C41" s="94" t="s">
        <v>356</v>
      </c>
      <c r="D41" s="28" t="s">
        <v>263</v>
      </c>
      <c r="E41" s="183" t="s">
        <v>530</v>
      </c>
      <c r="F41" s="29"/>
      <c r="G41" s="1" t="s">
        <v>264</v>
      </c>
      <c r="H41" s="24"/>
      <c r="I41" s="7">
        <v>47900</v>
      </c>
      <c r="J41" s="7">
        <v>30</v>
      </c>
      <c r="K41" s="7">
        <v>4</v>
      </c>
      <c r="L41" s="30">
        <f t="shared" ref="L41:L46" si="3">M41+N41</f>
        <v>1</v>
      </c>
      <c r="M41" s="7">
        <v>1</v>
      </c>
      <c r="N41" s="7"/>
      <c r="O41" s="99" t="s">
        <v>34</v>
      </c>
      <c r="P41" s="7" t="s">
        <v>486</v>
      </c>
      <c r="Q41" s="31" t="s">
        <v>497</v>
      </c>
      <c r="R41" s="178">
        <f>I41*2.6*1.3*1.04*1.2</f>
        <v>202053.69600000003</v>
      </c>
      <c r="S41" s="16">
        <v>52</v>
      </c>
      <c r="T41" s="7"/>
      <c r="U41" s="16" t="s">
        <v>1257</v>
      </c>
      <c r="V41" s="7" t="s">
        <v>424</v>
      </c>
      <c r="W41" s="1">
        <v>2</v>
      </c>
      <c r="X41" s="100" t="s">
        <v>49</v>
      </c>
      <c r="Y41" s="101">
        <v>43887</v>
      </c>
      <c r="Z41" s="8" t="s">
        <v>627</v>
      </c>
      <c r="AA41" s="8" t="s">
        <v>628</v>
      </c>
    </row>
    <row r="42" spans="1:27" s="2" customFormat="1" ht="59.25" hidden="1" customHeight="1" x14ac:dyDescent="0.2">
      <c r="A42" s="16">
        <v>2</v>
      </c>
      <c r="B42" s="21" t="s">
        <v>2</v>
      </c>
      <c r="C42" s="94" t="s">
        <v>356</v>
      </c>
      <c r="D42" s="28" t="s">
        <v>222</v>
      </c>
      <c r="E42" s="183" t="s">
        <v>530</v>
      </c>
      <c r="F42" s="171" t="s">
        <v>189</v>
      </c>
      <c r="G42" s="1" t="s">
        <v>801</v>
      </c>
      <c r="H42" s="24"/>
      <c r="I42" s="7">
        <v>44000</v>
      </c>
      <c r="J42" s="7">
        <v>30</v>
      </c>
      <c r="K42" s="7">
        <v>4</v>
      </c>
      <c r="L42" s="30">
        <f t="shared" si="3"/>
        <v>1</v>
      </c>
      <c r="M42" s="7">
        <v>1</v>
      </c>
      <c r="N42" s="7"/>
      <c r="O42" s="99" t="s">
        <v>34</v>
      </c>
      <c r="P42" s="7" t="s">
        <v>416</v>
      </c>
      <c r="Q42" s="31" t="s">
        <v>487</v>
      </c>
      <c r="R42" s="178">
        <f>I42*1.2*1.3*1.04*2.6</f>
        <v>185602.56000000003</v>
      </c>
      <c r="S42" s="16">
        <v>52</v>
      </c>
      <c r="T42" s="7">
        <v>7</v>
      </c>
      <c r="U42" s="16" t="s">
        <v>1256</v>
      </c>
      <c r="V42" s="7" t="s">
        <v>422</v>
      </c>
      <c r="W42" s="1" t="s">
        <v>9</v>
      </c>
      <c r="X42" s="100" t="s">
        <v>47</v>
      </c>
      <c r="Y42" s="101">
        <v>44562</v>
      </c>
      <c r="Z42" s="8" t="s">
        <v>658</v>
      </c>
      <c r="AA42" s="8" t="s">
        <v>659</v>
      </c>
    </row>
    <row r="43" spans="1:27" s="2" customFormat="1" ht="59.25" hidden="1" customHeight="1" x14ac:dyDescent="0.2">
      <c r="A43" s="16">
        <v>3</v>
      </c>
      <c r="B43" s="21" t="s">
        <v>2</v>
      </c>
      <c r="C43" s="94" t="s">
        <v>357</v>
      </c>
      <c r="D43" s="28" t="s">
        <v>222</v>
      </c>
      <c r="E43" s="183" t="s">
        <v>530</v>
      </c>
      <c r="F43" s="171"/>
      <c r="G43" s="1" t="s">
        <v>98</v>
      </c>
      <c r="H43" s="24"/>
      <c r="I43" s="7">
        <v>41400</v>
      </c>
      <c r="J43" s="7">
        <v>30</v>
      </c>
      <c r="K43" s="7">
        <v>4</v>
      </c>
      <c r="L43" s="30">
        <f t="shared" si="3"/>
        <v>1</v>
      </c>
      <c r="M43" s="7">
        <v>1</v>
      </c>
      <c r="N43" s="7"/>
      <c r="O43" s="99" t="s">
        <v>34</v>
      </c>
      <c r="P43" s="7" t="s">
        <v>416</v>
      </c>
      <c r="Q43" s="31" t="s">
        <v>487</v>
      </c>
      <c r="R43" s="178">
        <f>I43*2.6*1.3*1.04*1.2</f>
        <v>174635.136</v>
      </c>
      <c r="S43" s="16">
        <v>52</v>
      </c>
      <c r="T43" s="7">
        <v>7</v>
      </c>
      <c r="U43" s="16" t="s">
        <v>1256</v>
      </c>
      <c r="V43" s="7" t="s">
        <v>422</v>
      </c>
      <c r="W43" s="1" t="s">
        <v>9</v>
      </c>
      <c r="X43" s="100" t="s">
        <v>47</v>
      </c>
      <c r="Y43" s="101">
        <v>44550</v>
      </c>
      <c r="Z43" s="8" t="s">
        <v>658</v>
      </c>
      <c r="AA43" s="8" t="s">
        <v>659</v>
      </c>
    </row>
    <row r="44" spans="1:27" s="2" customFormat="1" ht="59.25" hidden="1" customHeight="1" x14ac:dyDescent="0.2">
      <c r="A44" s="16">
        <v>4</v>
      </c>
      <c r="B44" s="21" t="s">
        <v>2</v>
      </c>
      <c r="C44" s="94" t="s">
        <v>43</v>
      </c>
      <c r="D44" s="28" t="s">
        <v>131</v>
      </c>
      <c r="E44" s="183" t="s">
        <v>530</v>
      </c>
      <c r="F44" s="171" t="s">
        <v>189</v>
      </c>
      <c r="G44" s="1" t="s">
        <v>228</v>
      </c>
      <c r="H44" s="24"/>
      <c r="I44" s="7">
        <v>39100</v>
      </c>
      <c r="J44" s="7">
        <v>30</v>
      </c>
      <c r="K44" s="7"/>
      <c r="L44" s="30">
        <f t="shared" si="3"/>
        <v>1</v>
      </c>
      <c r="M44" s="7">
        <v>1</v>
      </c>
      <c r="N44" s="7"/>
      <c r="O44" s="99" t="s">
        <v>34</v>
      </c>
      <c r="P44" s="7" t="s">
        <v>416</v>
      </c>
      <c r="Q44" s="31" t="s">
        <v>487</v>
      </c>
      <c r="R44" s="178">
        <f>I44*2.6*1.3*1.2</f>
        <v>158589.6</v>
      </c>
      <c r="S44" s="16">
        <v>52</v>
      </c>
      <c r="T44" s="7"/>
      <c r="U44" s="16" t="s">
        <v>1257</v>
      </c>
      <c r="V44" s="7" t="s">
        <v>424</v>
      </c>
      <c r="W44" s="1">
        <v>2</v>
      </c>
      <c r="X44" s="100" t="s">
        <v>49</v>
      </c>
      <c r="Y44" s="101">
        <v>44056</v>
      </c>
      <c r="Z44" s="8" t="s">
        <v>616</v>
      </c>
      <c r="AA44" s="8" t="s">
        <v>349</v>
      </c>
    </row>
    <row r="45" spans="1:27" s="2" customFormat="1" ht="59.25" hidden="1" customHeight="1" x14ac:dyDescent="0.2">
      <c r="A45" s="16">
        <v>5</v>
      </c>
      <c r="B45" s="21" t="s">
        <v>2</v>
      </c>
      <c r="C45" s="94" t="s">
        <v>300</v>
      </c>
      <c r="D45" s="28" t="s">
        <v>44</v>
      </c>
      <c r="E45" s="183" t="s">
        <v>606</v>
      </c>
      <c r="F45" s="29"/>
      <c r="G45" s="1" t="s">
        <v>183</v>
      </c>
      <c r="H45" s="24"/>
      <c r="I45" s="7">
        <v>28400</v>
      </c>
      <c r="J45" s="7">
        <v>30</v>
      </c>
      <c r="K45" s="7"/>
      <c r="L45" s="30">
        <f t="shared" si="3"/>
        <v>1</v>
      </c>
      <c r="M45" s="7"/>
      <c r="N45" s="7">
        <v>1</v>
      </c>
      <c r="O45" s="99" t="s">
        <v>34</v>
      </c>
      <c r="P45" s="7" t="s">
        <v>486</v>
      </c>
      <c r="Q45" s="31" t="s">
        <v>490</v>
      </c>
      <c r="R45" s="178">
        <f>I45*2.6*1.3*1.2</f>
        <v>115190.39999999999</v>
      </c>
      <c r="S45" s="16">
        <v>52</v>
      </c>
      <c r="T45" s="7"/>
      <c r="U45" s="16" t="s">
        <v>1257</v>
      </c>
      <c r="V45" s="7" t="s">
        <v>424</v>
      </c>
      <c r="W45" s="1">
        <v>2</v>
      </c>
      <c r="X45" s="100" t="s">
        <v>49</v>
      </c>
      <c r="Y45" s="101">
        <v>43874</v>
      </c>
      <c r="Z45" s="8" t="s">
        <v>617</v>
      </c>
      <c r="AA45" s="8" t="s">
        <v>350</v>
      </c>
    </row>
    <row r="46" spans="1:27" s="2" customFormat="1" ht="59.25" hidden="1" customHeight="1" x14ac:dyDescent="0.2">
      <c r="A46" s="16">
        <v>6</v>
      </c>
      <c r="B46" s="21" t="s">
        <v>2</v>
      </c>
      <c r="C46" s="94" t="s">
        <v>300</v>
      </c>
      <c r="D46" s="28" t="s">
        <v>802</v>
      </c>
      <c r="E46" s="183" t="s">
        <v>606</v>
      </c>
      <c r="F46" s="29"/>
      <c r="G46" s="1" t="s">
        <v>803</v>
      </c>
      <c r="H46" s="24"/>
      <c r="I46" s="7">
        <v>34200</v>
      </c>
      <c r="J46" s="7">
        <v>30</v>
      </c>
      <c r="K46" s="7"/>
      <c r="L46" s="30">
        <f t="shared" si="3"/>
        <v>1</v>
      </c>
      <c r="M46" s="7"/>
      <c r="N46" s="7">
        <v>1</v>
      </c>
      <c r="O46" s="99" t="s">
        <v>34</v>
      </c>
      <c r="P46" s="7" t="s">
        <v>486</v>
      </c>
      <c r="Q46" s="31" t="s">
        <v>497</v>
      </c>
      <c r="R46" s="178">
        <f>I46*1.2*1.3*2.6</f>
        <v>138715.20000000001</v>
      </c>
      <c r="S46" s="16">
        <v>52</v>
      </c>
      <c r="T46" s="7"/>
      <c r="U46" s="16" t="s">
        <v>1257</v>
      </c>
      <c r="V46" s="7" t="s">
        <v>424</v>
      </c>
      <c r="W46" s="1">
        <v>2</v>
      </c>
      <c r="X46" s="100" t="s">
        <v>49</v>
      </c>
      <c r="Y46" s="101">
        <v>44589</v>
      </c>
      <c r="Z46" s="8" t="s">
        <v>804</v>
      </c>
      <c r="AA46" s="8" t="s">
        <v>805</v>
      </c>
    </row>
    <row r="47" spans="1:27" s="19" customFormat="1" ht="45.6" hidden="1" customHeight="1" x14ac:dyDescent="0.2">
      <c r="A47" s="141"/>
      <c r="B47" s="142" t="s">
        <v>27</v>
      </c>
      <c r="C47" s="143"/>
      <c r="D47" s="144"/>
      <c r="E47" s="182"/>
      <c r="F47" s="163"/>
      <c r="G47" s="141"/>
      <c r="H47" s="152"/>
      <c r="I47" s="141"/>
      <c r="J47" s="141"/>
      <c r="K47" s="141"/>
      <c r="L47" s="141"/>
      <c r="M47" s="141"/>
      <c r="N47" s="141"/>
      <c r="O47" s="146"/>
      <c r="P47" s="141"/>
      <c r="Q47" s="147"/>
      <c r="R47" s="180"/>
      <c r="S47" s="141"/>
      <c r="T47" s="141"/>
      <c r="U47" s="141"/>
      <c r="V47" s="141"/>
      <c r="W47" s="141"/>
      <c r="X47" s="141"/>
      <c r="Y47" s="141"/>
      <c r="Z47" s="157"/>
      <c r="AA47" s="155"/>
    </row>
    <row r="48" spans="1:27" s="27" customFormat="1" ht="18" hidden="1" customHeight="1" x14ac:dyDescent="0.2">
      <c r="A48" s="22"/>
      <c r="B48" s="87"/>
      <c r="C48" s="93" t="s">
        <v>19</v>
      </c>
      <c r="D48" s="23"/>
      <c r="E48" s="93"/>
      <c r="F48" s="170"/>
      <c r="G48" s="24"/>
      <c r="H48" s="24"/>
      <c r="I48" s="25"/>
      <c r="J48" s="7"/>
      <c r="K48" s="25"/>
      <c r="L48" s="24"/>
      <c r="M48" s="25"/>
      <c r="N48" s="25"/>
      <c r="O48" s="98"/>
      <c r="P48" s="25"/>
      <c r="Q48" s="34"/>
      <c r="R48" s="179"/>
      <c r="S48" s="16"/>
      <c r="T48" s="26"/>
      <c r="U48" s="26"/>
      <c r="V48" s="26"/>
      <c r="W48" s="26"/>
      <c r="X48" s="26"/>
      <c r="Y48" s="26"/>
      <c r="Z48" s="159"/>
      <c r="AA48" s="22"/>
    </row>
    <row r="49" spans="1:27" s="106" customFormat="1" ht="90.75" hidden="1" customHeight="1" x14ac:dyDescent="0.2">
      <c r="A49" s="83">
        <v>1</v>
      </c>
      <c r="B49" s="89" t="s">
        <v>27</v>
      </c>
      <c r="C49" s="94" t="s">
        <v>358</v>
      </c>
      <c r="D49" s="102" t="s">
        <v>930</v>
      </c>
      <c r="E49" s="183" t="s">
        <v>412</v>
      </c>
      <c r="F49" s="28"/>
      <c r="G49" s="103" t="s">
        <v>241</v>
      </c>
      <c r="H49" s="35">
        <v>5</v>
      </c>
      <c r="I49" s="7">
        <v>24720</v>
      </c>
      <c r="J49" s="7">
        <v>45</v>
      </c>
      <c r="K49" s="7">
        <v>4</v>
      </c>
      <c r="L49" s="30">
        <f t="shared" ref="L49:L74" si="4">M49+N49</f>
        <v>1</v>
      </c>
      <c r="M49" s="7">
        <v>1</v>
      </c>
      <c r="N49" s="7"/>
      <c r="O49" s="99" t="s">
        <v>34</v>
      </c>
      <c r="P49" s="7" t="s">
        <v>486</v>
      </c>
      <c r="Q49" s="104" t="s">
        <v>662</v>
      </c>
      <c r="R49" s="178">
        <f t="shared" ref="R49:R56" si="5">I49*2.6*1.45*1.04*1.2</f>
        <v>116306.61119999998</v>
      </c>
      <c r="S49" s="16">
        <v>52</v>
      </c>
      <c r="T49" s="7">
        <v>7</v>
      </c>
      <c r="U49" s="16" t="s">
        <v>1256</v>
      </c>
      <c r="V49" s="7" t="s">
        <v>422</v>
      </c>
      <c r="W49" s="1" t="s">
        <v>9</v>
      </c>
      <c r="X49" s="1" t="s">
        <v>47</v>
      </c>
      <c r="Y49" s="101" t="s">
        <v>390</v>
      </c>
      <c r="Z49" s="105" t="s">
        <v>85</v>
      </c>
      <c r="AA49" s="105" t="s">
        <v>86</v>
      </c>
    </row>
    <row r="50" spans="1:27" s="106" customFormat="1" ht="101.25" hidden="1" customHeight="1" x14ac:dyDescent="0.2">
      <c r="A50" s="83">
        <v>2</v>
      </c>
      <c r="B50" s="89" t="s">
        <v>27</v>
      </c>
      <c r="C50" s="94" t="s">
        <v>358</v>
      </c>
      <c r="D50" s="102" t="s">
        <v>930</v>
      </c>
      <c r="E50" s="183" t="s">
        <v>412</v>
      </c>
      <c r="F50" s="28"/>
      <c r="G50" s="103" t="s">
        <v>237</v>
      </c>
      <c r="H50" s="35">
        <v>6</v>
      </c>
      <c r="I50" s="7">
        <v>29280</v>
      </c>
      <c r="J50" s="7">
        <v>45</v>
      </c>
      <c r="K50" s="7">
        <v>4</v>
      </c>
      <c r="L50" s="30">
        <f>M50+N50</f>
        <v>1</v>
      </c>
      <c r="M50" s="7">
        <v>1</v>
      </c>
      <c r="N50" s="7"/>
      <c r="O50" s="99" t="s">
        <v>34</v>
      </c>
      <c r="P50" s="7" t="s">
        <v>486</v>
      </c>
      <c r="Q50" s="104" t="s">
        <v>662</v>
      </c>
      <c r="R50" s="178">
        <f t="shared" si="5"/>
        <v>137761.22879999998</v>
      </c>
      <c r="S50" s="16">
        <v>52</v>
      </c>
      <c r="T50" s="7">
        <v>7</v>
      </c>
      <c r="U50" s="16" t="s">
        <v>1256</v>
      </c>
      <c r="V50" s="7" t="s">
        <v>422</v>
      </c>
      <c r="W50" s="1" t="s">
        <v>9</v>
      </c>
      <c r="X50" s="1" t="s">
        <v>47</v>
      </c>
      <c r="Y50" s="101">
        <v>44412</v>
      </c>
      <c r="Z50" s="105" t="s">
        <v>85</v>
      </c>
      <c r="AA50" s="105" t="s">
        <v>86</v>
      </c>
    </row>
    <row r="51" spans="1:27" s="106" customFormat="1" ht="105" hidden="1" customHeight="1" x14ac:dyDescent="0.2">
      <c r="A51" s="83">
        <v>3</v>
      </c>
      <c r="B51" s="89" t="s">
        <v>27</v>
      </c>
      <c r="C51" s="94" t="s">
        <v>358</v>
      </c>
      <c r="D51" s="102" t="s">
        <v>930</v>
      </c>
      <c r="E51" s="183" t="s">
        <v>412</v>
      </c>
      <c r="F51" s="28"/>
      <c r="G51" s="103" t="s">
        <v>518</v>
      </c>
      <c r="H51" s="35">
        <v>5</v>
      </c>
      <c r="I51" s="7">
        <v>24720</v>
      </c>
      <c r="J51" s="7">
        <v>45</v>
      </c>
      <c r="K51" s="7">
        <v>4</v>
      </c>
      <c r="L51" s="30">
        <f>M51+N51</f>
        <v>1</v>
      </c>
      <c r="M51" s="7">
        <v>1</v>
      </c>
      <c r="N51" s="7"/>
      <c r="O51" s="99" t="s">
        <v>1260</v>
      </c>
      <c r="P51" s="7" t="s">
        <v>486</v>
      </c>
      <c r="Q51" s="104" t="s">
        <v>662</v>
      </c>
      <c r="R51" s="178">
        <f t="shared" si="5"/>
        <v>116306.61119999998</v>
      </c>
      <c r="S51" s="16">
        <v>52</v>
      </c>
      <c r="T51" s="7">
        <v>7</v>
      </c>
      <c r="U51" s="16" t="s">
        <v>1256</v>
      </c>
      <c r="V51" s="7" t="s">
        <v>422</v>
      </c>
      <c r="W51" s="1" t="s">
        <v>9</v>
      </c>
      <c r="X51" s="1" t="s">
        <v>47</v>
      </c>
      <c r="Y51" s="101">
        <v>44418</v>
      </c>
      <c r="Z51" s="105" t="s">
        <v>85</v>
      </c>
      <c r="AA51" s="105" t="s">
        <v>86</v>
      </c>
    </row>
    <row r="52" spans="1:27" s="106" customFormat="1" ht="90" hidden="1" customHeight="1" x14ac:dyDescent="0.2">
      <c r="A52" s="83">
        <v>4</v>
      </c>
      <c r="B52" s="89" t="s">
        <v>27</v>
      </c>
      <c r="C52" s="94" t="s">
        <v>358</v>
      </c>
      <c r="D52" s="102" t="s">
        <v>931</v>
      </c>
      <c r="E52" s="183" t="s">
        <v>412</v>
      </c>
      <c r="F52" s="28"/>
      <c r="G52" s="103" t="s">
        <v>144</v>
      </c>
      <c r="H52" s="35">
        <v>5</v>
      </c>
      <c r="I52" s="7">
        <v>23600</v>
      </c>
      <c r="J52" s="7">
        <v>45</v>
      </c>
      <c r="K52" s="7">
        <v>4</v>
      </c>
      <c r="L52" s="30">
        <f t="shared" si="4"/>
        <v>1</v>
      </c>
      <c r="M52" s="7">
        <v>1</v>
      </c>
      <c r="N52" s="7"/>
      <c r="O52" s="99" t="s">
        <v>34</v>
      </c>
      <c r="P52" s="7" t="s">
        <v>486</v>
      </c>
      <c r="Q52" s="104" t="s">
        <v>662</v>
      </c>
      <c r="R52" s="178">
        <f t="shared" si="5"/>
        <v>111037.056</v>
      </c>
      <c r="S52" s="16">
        <v>52</v>
      </c>
      <c r="T52" s="7">
        <v>7</v>
      </c>
      <c r="U52" s="16" t="s">
        <v>1256</v>
      </c>
      <c r="V52" s="7" t="s">
        <v>422</v>
      </c>
      <c r="W52" s="1" t="s">
        <v>9</v>
      </c>
      <c r="X52" s="1" t="s">
        <v>47</v>
      </c>
      <c r="Y52" s="101">
        <v>43504</v>
      </c>
      <c r="Z52" s="105" t="s">
        <v>85</v>
      </c>
      <c r="AA52" s="105" t="s">
        <v>86</v>
      </c>
    </row>
    <row r="53" spans="1:27" s="106" customFormat="1" ht="98.25" hidden="1" customHeight="1" x14ac:dyDescent="0.2">
      <c r="A53" s="83">
        <v>5</v>
      </c>
      <c r="B53" s="89" t="s">
        <v>27</v>
      </c>
      <c r="C53" s="94" t="s">
        <v>358</v>
      </c>
      <c r="D53" s="102" t="s">
        <v>932</v>
      </c>
      <c r="E53" s="183" t="s">
        <v>412</v>
      </c>
      <c r="F53" s="28"/>
      <c r="G53" s="103" t="s">
        <v>305</v>
      </c>
      <c r="H53" s="35">
        <v>6</v>
      </c>
      <c r="I53" s="7">
        <v>29280</v>
      </c>
      <c r="J53" s="7">
        <v>45</v>
      </c>
      <c r="K53" s="7">
        <v>4</v>
      </c>
      <c r="L53" s="30">
        <f t="shared" si="4"/>
        <v>1</v>
      </c>
      <c r="M53" s="7">
        <v>1</v>
      </c>
      <c r="N53" s="7"/>
      <c r="O53" s="99" t="s">
        <v>34</v>
      </c>
      <c r="P53" s="7" t="s">
        <v>486</v>
      </c>
      <c r="Q53" s="104" t="s">
        <v>662</v>
      </c>
      <c r="R53" s="178">
        <f t="shared" si="5"/>
        <v>137761.22879999998</v>
      </c>
      <c r="S53" s="16">
        <v>52</v>
      </c>
      <c r="T53" s="7">
        <v>7</v>
      </c>
      <c r="U53" s="16" t="s">
        <v>1256</v>
      </c>
      <c r="V53" s="7" t="s">
        <v>422</v>
      </c>
      <c r="W53" s="1" t="s">
        <v>9</v>
      </c>
      <c r="X53" s="1" t="s">
        <v>47</v>
      </c>
      <c r="Y53" s="101" t="s">
        <v>391</v>
      </c>
      <c r="Z53" s="105" t="s">
        <v>85</v>
      </c>
      <c r="AA53" s="105" t="s">
        <v>86</v>
      </c>
    </row>
    <row r="54" spans="1:27" s="106" customFormat="1" ht="90" hidden="1" customHeight="1" x14ac:dyDescent="0.2">
      <c r="A54" s="83">
        <v>6</v>
      </c>
      <c r="B54" s="89" t="s">
        <v>27</v>
      </c>
      <c r="C54" s="94" t="s">
        <v>358</v>
      </c>
      <c r="D54" s="102" t="s">
        <v>932</v>
      </c>
      <c r="E54" s="183" t="s">
        <v>412</v>
      </c>
      <c r="F54" s="28"/>
      <c r="G54" s="103" t="s">
        <v>392</v>
      </c>
      <c r="H54" s="35">
        <v>5</v>
      </c>
      <c r="I54" s="7">
        <v>23600</v>
      </c>
      <c r="J54" s="7">
        <v>45</v>
      </c>
      <c r="K54" s="7">
        <v>4</v>
      </c>
      <c r="L54" s="30">
        <f t="shared" si="4"/>
        <v>2</v>
      </c>
      <c r="M54" s="39">
        <v>2</v>
      </c>
      <c r="N54" s="7"/>
      <c r="O54" s="99" t="s">
        <v>34</v>
      </c>
      <c r="P54" s="7" t="s">
        <v>486</v>
      </c>
      <c r="Q54" s="104" t="s">
        <v>662</v>
      </c>
      <c r="R54" s="178">
        <f t="shared" si="5"/>
        <v>111037.056</v>
      </c>
      <c r="S54" s="16">
        <v>52</v>
      </c>
      <c r="T54" s="7">
        <v>7</v>
      </c>
      <c r="U54" s="16" t="s">
        <v>1256</v>
      </c>
      <c r="V54" s="7" t="s">
        <v>422</v>
      </c>
      <c r="W54" s="1" t="s">
        <v>9</v>
      </c>
      <c r="X54" s="1" t="s">
        <v>47</v>
      </c>
      <c r="Y54" s="101">
        <v>44377</v>
      </c>
      <c r="Z54" s="105" t="s">
        <v>85</v>
      </c>
      <c r="AA54" s="105" t="s">
        <v>86</v>
      </c>
    </row>
    <row r="55" spans="1:27" s="106" customFormat="1" ht="90" hidden="1" customHeight="1" x14ac:dyDescent="0.2">
      <c r="A55" s="83">
        <v>7</v>
      </c>
      <c r="B55" s="89" t="s">
        <v>27</v>
      </c>
      <c r="C55" s="94" t="s">
        <v>358</v>
      </c>
      <c r="D55" s="102" t="s">
        <v>933</v>
      </c>
      <c r="E55" s="183" t="s">
        <v>412</v>
      </c>
      <c r="F55" s="28"/>
      <c r="G55" s="103" t="s">
        <v>335</v>
      </c>
      <c r="H55" s="35">
        <v>5</v>
      </c>
      <c r="I55" s="7">
        <v>23600</v>
      </c>
      <c r="J55" s="7">
        <v>45</v>
      </c>
      <c r="K55" s="7">
        <v>4</v>
      </c>
      <c r="L55" s="30">
        <f t="shared" si="4"/>
        <v>1</v>
      </c>
      <c r="M55" s="7">
        <v>1</v>
      </c>
      <c r="N55" s="7"/>
      <c r="O55" s="99" t="s">
        <v>34</v>
      </c>
      <c r="P55" s="7" t="s">
        <v>486</v>
      </c>
      <c r="Q55" s="104" t="s">
        <v>662</v>
      </c>
      <c r="R55" s="178">
        <f t="shared" si="5"/>
        <v>111037.056</v>
      </c>
      <c r="S55" s="16">
        <v>52</v>
      </c>
      <c r="T55" s="7"/>
      <c r="U55" s="16" t="s">
        <v>1257</v>
      </c>
      <c r="V55" s="7" t="s">
        <v>422</v>
      </c>
      <c r="W55" s="1" t="s">
        <v>8</v>
      </c>
      <c r="X55" s="1" t="s">
        <v>47</v>
      </c>
      <c r="Y55" s="101">
        <v>44366</v>
      </c>
      <c r="Z55" s="105" t="s">
        <v>85</v>
      </c>
      <c r="AA55" s="105" t="s">
        <v>86</v>
      </c>
    </row>
    <row r="56" spans="1:27" s="107" customFormat="1" ht="101.25" hidden="1" customHeight="1" x14ac:dyDescent="0.2">
      <c r="A56" s="83">
        <v>8</v>
      </c>
      <c r="B56" s="89" t="s">
        <v>27</v>
      </c>
      <c r="C56" s="94" t="s">
        <v>358</v>
      </c>
      <c r="D56" s="102" t="s">
        <v>934</v>
      </c>
      <c r="E56" s="183" t="s">
        <v>412</v>
      </c>
      <c r="F56" s="28"/>
      <c r="G56" s="103" t="s">
        <v>59</v>
      </c>
      <c r="H56" s="35" t="s">
        <v>79</v>
      </c>
      <c r="I56" s="7">
        <v>19420</v>
      </c>
      <c r="J56" s="7">
        <v>40</v>
      </c>
      <c r="K56" s="7">
        <v>4</v>
      </c>
      <c r="L56" s="30">
        <f t="shared" si="4"/>
        <v>2</v>
      </c>
      <c r="M56" s="7">
        <v>2</v>
      </c>
      <c r="N56" s="7"/>
      <c r="O56" s="99" t="s">
        <v>34</v>
      </c>
      <c r="P56" s="7" t="s">
        <v>416</v>
      </c>
      <c r="Q56" s="32" t="s">
        <v>488</v>
      </c>
      <c r="R56" s="178">
        <f t="shared" si="5"/>
        <v>91370.323199999999</v>
      </c>
      <c r="S56" s="16">
        <v>52</v>
      </c>
      <c r="T56" s="7">
        <v>7</v>
      </c>
      <c r="U56" s="16" t="s">
        <v>1256</v>
      </c>
      <c r="V56" s="7" t="s">
        <v>422</v>
      </c>
      <c r="W56" s="1" t="s">
        <v>9</v>
      </c>
      <c r="X56" s="1" t="s">
        <v>47</v>
      </c>
      <c r="Y56" s="101" t="s">
        <v>177</v>
      </c>
      <c r="Z56" s="105" t="s">
        <v>908</v>
      </c>
      <c r="AA56" s="105" t="s">
        <v>909</v>
      </c>
    </row>
    <row r="57" spans="1:27" s="107" customFormat="1" ht="80.25" hidden="1" customHeight="1" x14ac:dyDescent="0.2">
      <c r="A57" s="83">
        <v>9</v>
      </c>
      <c r="B57" s="89" t="s">
        <v>27</v>
      </c>
      <c r="C57" s="94" t="s">
        <v>358</v>
      </c>
      <c r="D57" s="102" t="s">
        <v>199</v>
      </c>
      <c r="E57" s="183" t="s">
        <v>412</v>
      </c>
      <c r="F57" s="171" t="s">
        <v>189</v>
      </c>
      <c r="G57" s="103" t="s">
        <v>196</v>
      </c>
      <c r="H57" s="35">
        <v>5</v>
      </c>
      <c r="I57" s="7">
        <v>22470</v>
      </c>
      <c r="J57" s="7">
        <v>45</v>
      </c>
      <c r="K57" s="7">
        <v>8</v>
      </c>
      <c r="L57" s="30">
        <f t="shared" si="4"/>
        <v>1</v>
      </c>
      <c r="M57" s="7">
        <v>1</v>
      </c>
      <c r="N57" s="7"/>
      <c r="O57" s="99" t="s">
        <v>34</v>
      </c>
      <c r="P57" s="7" t="s">
        <v>486</v>
      </c>
      <c r="Q57" s="104" t="s">
        <v>662</v>
      </c>
      <c r="R57" s="178">
        <f>I57*2.6*1.45*1.08*1.2</f>
        <v>109786.62239999999</v>
      </c>
      <c r="S57" s="16">
        <v>52</v>
      </c>
      <c r="T57" s="7">
        <v>14</v>
      </c>
      <c r="U57" s="16" t="s">
        <v>1256</v>
      </c>
      <c r="V57" s="7" t="s">
        <v>425</v>
      </c>
      <c r="W57" s="1" t="s">
        <v>9</v>
      </c>
      <c r="X57" s="1" t="s">
        <v>47</v>
      </c>
      <c r="Y57" s="101">
        <v>44156</v>
      </c>
      <c r="Z57" s="105" t="s">
        <v>910</v>
      </c>
      <c r="AA57" s="105" t="s">
        <v>911</v>
      </c>
    </row>
    <row r="58" spans="1:27" s="107" customFormat="1" ht="80.25" hidden="1" customHeight="1" x14ac:dyDescent="0.2">
      <c r="A58" s="83">
        <v>10</v>
      </c>
      <c r="B58" s="89" t="s">
        <v>27</v>
      </c>
      <c r="C58" s="94" t="s">
        <v>357</v>
      </c>
      <c r="D58" s="102" t="s">
        <v>281</v>
      </c>
      <c r="E58" s="183" t="s">
        <v>412</v>
      </c>
      <c r="F58" s="171" t="s">
        <v>189</v>
      </c>
      <c r="G58" s="103" t="s">
        <v>143</v>
      </c>
      <c r="H58" s="35" t="s">
        <v>79</v>
      </c>
      <c r="I58" s="7">
        <v>18490</v>
      </c>
      <c r="J58" s="7">
        <v>40</v>
      </c>
      <c r="K58" s="7">
        <v>0</v>
      </c>
      <c r="L58" s="30">
        <f t="shared" si="4"/>
        <v>1</v>
      </c>
      <c r="M58" s="7">
        <v>1</v>
      </c>
      <c r="N58" s="7"/>
      <c r="O58" s="99" t="s">
        <v>34</v>
      </c>
      <c r="P58" s="7" t="s">
        <v>416</v>
      </c>
      <c r="Q58" s="32" t="s">
        <v>488</v>
      </c>
      <c r="R58" s="178">
        <f>I58*2.6*1.4*1.2</f>
        <v>80764.319999999992</v>
      </c>
      <c r="S58" s="16">
        <v>52</v>
      </c>
      <c r="T58" s="7">
        <v>0</v>
      </c>
      <c r="U58" s="16" t="s">
        <v>1256</v>
      </c>
      <c r="V58" s="7" t="s">
        <v>421</v>
      </c>
      <c r="W58" s="1" t="s">
        <v>9</v>
      </c>
      <c r="X58" s="1" t="s">
        <v>47</v>
      </c>
      <c r="Y58" s="101">
        <v>44501</v>
      </c>
      <c r="Z58" s="108" t="s">
        <v>860</v>
      </c>
      <c r="AA58" s="105" t="s">
        <v>912</v>
      </c>
    </row>
    <row r="59" spans="1:27" s="107" customFormat="1" ht="80.25" hidden="1" customHeight="1" x14ac:dyDescent="0.2">
      <c r="A59" s="83">
        <v>11</v>
      </c>
      <c r="B59" s="89" t="s">
        <v>27</v>
      </c>
      <c r="C59" s="94" t="s">
        <v>357</v>
      </c>
      <c r="D59" s="102" t="s">
        <v>913</v>
      </c>
      <c r="E59" s="183" t="s">
        <v>412</v>
      </c>
      <c r="F59" s="173"/>
      <c r="G59" s="103" t="s">
        <v>229</v>
      </c>
      <c r="H59" s="35">
        <v>6</v>
      </c>
      <c r="I59" s="7">
        <v>29280</v>
      </c>
      <c r="J59" s="7">
        <v>45</v>
      </c>
      <c r="K59" s="7">
        <v>0</v>
      </c>
      <c r="L59" s="30">
        <f t="shared" si="4"/>
        <v>1</v>
      </c>
      <c r="M59" s="7">
        <v>1</v>
      </c>
      <c r="N59" s="7"/>
      <c r="O59" s="99" t="s">
        <v>34</v>
      </c>
      <c r="P59" s="7" t="s">
        <v>486</v>
      </c>
      <c r="Q59" s="104" t="s">
        <v>662</v>
      </c>
      <c r="R59" s="178">
        <f>I59*2.6*1.45*1.2</f>
        <v>132462.71999999997</v>
      </c>
      <c r="S59" s="16">
        <v>52</v>
      </c>
      <c r="T59" s="7">
        <v>7</v>
      </c>
      <c r="U59" s="16" t="s">
        <v>1256</v>
      </c>
      <c r="V59" s="7" t="s">
        <v>474</v>
      </c>
      <c r="W59" s="1" t="s">
        <v>9</v>
      </c>
      <c r="X59" s="1" t="s">
        <v>47</v>
      </c>
      <c r="Y59" s="101">
        <v>44558</v>
      </c>
      <c r="Z59" s="108" t="s">
        <v>861</v>
      </c>
      <c r="AA59" s="105" t="s">
        <v>914</v>
      </c>
    </row>
    <row r="60" spans="1:27" s="107" customFormat="1" ht="55.5" hidden="1" customHeight="1" x14ac:dyDescent="0.2">
      <c r="A60" s="83">
        <v>12</v>
      </c>
      <c r="B60" s="89" t="s">
        <v>27</v>
      </c>
      <c r="C60" s="94" t="s">
        <v>361</v>
      </c>
      <c r="D60" s="109" t="s">
        <v>859</v>
      </c>
      <c r="E60" s="183" t="s">
        <v>412</v>
      </c>
      <c r="F60" s="28"/>
      <c r="G60" s="1" t="s">
        <v>121</v>
      </c>
      <c r="H60" s="35">
        <v>4</v>
      </c>
      <c r="I60" s="7">
        <v>16550</v>
      </c>
      <c r="J60" s="7">
        <v>43</v>
      </c>
      <c r="K60" s="7">
        <v>4</v>
      </c>
      <c r="L60" s="30">
        <f t="shared" si="4"/>
        <v>1</v>
      </c>
      <c r="M60" s="7"/>
      <c r="N60" s="7">
        <v>1</v>
      </c>
      <c r="O60" s="99" t="s">
        <v>34</v>
      </c>
      <c r="P60" s="7" t="s">
        <v>416</v>
      </c>
      <c r="Q60" s="32" t="s">
        <v>488</v>
      </c>
      <c r="R60" s="178">
        <f>I60*2.6*1.43*1.04*1.2</f>
        <v>76793.059199999989</v>
      </c>
      <c r="S60" s="16">
        <v>52</v>
      </c>
      <c r="T60" s="7"/>
      <c r="U60" s="16" t="s">
        <v>1257</v>
      </c>
      <c r="V60" s="7" t="s">
        <v>862</v>
      </c>
      <c r="W60" s="1" t="s">
        <v>8</v>
      </c>
      <c r="X60" s="1" t="s">
        <v>47</v>
      </c>
      <c r="Y60" s="101">
        <v>44575</v>
      </c>
      <c r="Z60" s="108" t="s">
        <v>860</v>
      </c>
      <c r="AA60" s="105" t="s">
        <v>863</v>
      </c>
    </row>
    <row r="61" spans="1:27" s="107" customFormat="1" ht="55.5" hidden="1" customHeight="1" x14ac:dyDescent="0.2">
      <c r="A61" s="83">
        <v>13</v>
      </c>
      <c r="B61" s="89" t="s">
        <v>27</v>
      </c>
      <c r="C61" s="94" t="s">
        <v>361</v>
      </c>
      <c r="D61" s="110" t="s">
        <v>282</v>
      </c>
      <c r="E61" s="183" t="s">
        <v>412</v>
      </c>
      <c r="F61" s="28"/>
      <c r="G61" s="1" t="s">
        <v>255</v>
      </c>
      <c r="H61" s="35" t="s">
        <v>283</v>
      </c>
      <c r="I61" s="7">
        <v>16080</v>
      </c>
      <c r="J61" s="7">
        <v>39</v>
      </c>
      <c r="K61" s="7">
        <v>4</v>
      </c>
      <c r="L61" s="30">
        <f t="shared" si="4"/>
        <v>1</v>
      </c>
      <c r="M61" s="7"/>
      <c r="N61" s="7">
        <v>1</v>
      </c>
      <c r="O61" s="99" t="s">
        <v>34</v>
      </c>
      <c r="P61" s="7" t="s">
        <v>416</v>
      </c>
      <c r="Q61" s="32" t="s">
        <v>488</v>
      </c>
      <c r="R61" s="178">
        <f>I61*2.6*1.39*1.04*1.2</f>
        <v>72525.173759999991</v>
      </c>
      <c r="S61" s="16">
        <v>52</v>
      </c>
      <c r="T61" s="7"/>
      <c r="U61" s="16" t="s">
        <v>1257</v>
      </c>
      <c r="V61" s="7" t="s">
        <v>428</v>
      </c>
      <c r="W61" s="1" t="s">
        <v>8</v>
      </c>
      <c r="X61" s="1" t="s">
        <v>47</v>
      </c>
      <c r="Y61" s="101">
        <v>44473</v>
      </c>
      <c r="Z61" s="108" t="s">
        <v>860</v>
      </c>
      <c r="AA61" s="105" t="s">
        <v>915</v>
      </c>
    </row>
    <row r="62" spans="1:27" s="107" customFormat="1" ht="75.75" hidden="1" customHeight="1" x14ac:dyDescent="0.2">
      <c r="A62" s="83">
        <v>14</v>
      </c>
      <c r="B62" s="89" t="s">
        <v>27</v>
      </c>
      <c r="C62" s="94" t="s">
        <v>361</v>
      </c>
      <c r="D62" s="110" t="s">
        <v>282</v>
      </c>
      <c r="E62" s="183" t="s">
        <v>412</v>
      </c>
      <c r="F62" s="28"/>
      <c r="G62" s="1" t="s">
        <v>255</v>
      </c>
      <c r="H62" s="35" t="s">
        <v>283</v>
      </c>
      <c r="I62" s="7">
        <v>16080</v>
      </c>
      <c r="J62" s="7">
        <v>39</v>
      </c>
      <c r="K62" s="7">
        <v>4</v>
      </c>
      <c r="L62" s="30">
        <f t="shared" si="4"/>
        <v>1</v>
      </c>
      <c r="M62" s="7"/>
      <c r="N62" s="7">
        <v>1</v>
      </c>
      <c r="O62" s="99" t="s">
        <v>1260</v>
      </c>
      <c r="P62" s="7" t="s">
        <v>416</v>
      </c>
      <c r="Q62" s="32" t="s">
        <v>488</v>
      </c>
      <c r="R62" s="178">
        <f>I62*2.6*1.39*1.04*1.2</f>
        <v>72525.173759999991</v>
      </c>
      <c r="S62" s="16">
        <v>52</v>
      </c>
      <c r="T62" s="7"/>
      <c r="U62" s="16" t="s">
        <v>1257</v>
      </c>
      <c r="V62" s="7" t="s">
        <v>428</v>
      </c>
      <c r="W62" s="1" t="s">
        <v>8</v>
      </c>
      <c r="X62" s="1" t="s">
        <v>47</v>
      </c>
      <c r="Y62" s="101">
        <v>44473</v>
      </c>
      <c r="Z62" s="108" t="s">
        <v>860</v>
      </c>
      <c r="AA62" s="105" t="s">
        <v>915</v>
      </c>
    </row>
    <row r="63" spans="1:27" s="107" customFormat="1" ht="55.5" hidden="1" customHeight="1" x14ac:dyDescent="0.2">
      <c r="A63" s="83">
        <v>15</v>
      </c>
      <c r="B63" s="89" t="s">
        <v>27</v>
      </c>
      <c r="C63" s="94" t="s">
        <v>361</v>
      </c>
      <c r="D63" s="102" t="s">
        <v>46</v>
      </c>
      <c r="E63" s="183" t="s">
        <v>412</v>
      </c>
      <c r="F63" s="28"/>
      <c r="G63" s="1" t="s">
        <v>916</v>
      </c>
      <c r="H63" s="35">
        <v>3</v>
      </c>
      <c r="I63" s="7">
        <v>13430</v>
      </c>
      <c r="J63" s="7">
        <v>40</v>
      </c>
      <c r="K63" s="7">
        <v>4</v>
      </c>
      <c r="L63" s="30">
        <f t="shared" si="4"/>
        <v>1</v>
      </c>
      <c r="M63" s="7"/>
      <c r="N63" s="7">
        <v>1</v>
      </c>
      <c r="O63" s="99" t="s">
        <v>1260</v>
      </c>
      <c r="P63" s="7" t="s">
        <v>416</v>
      </c>
      <c r="Q63" s="32" t="s">
        <v>488</v>
      </c>
      <c r="R63" s="178">
        <f>I63*2.6*1.04*1.4*1.2</f>
        <v>61008.729599999999</v>
      </c>
      <c r="S63" s="16">
        <v>52</v>
      </c>
      <c r="T63" s="7"/>
      <c r="U63" s="16" t="s">
        <v>1257</v>
      </c>
      <c r="V63" s="7" t="s">
        <v>482</v>
      </c>
      <c r="W63" s="1" t="s">
        <v>8</v>
      </c>
      <c r="X63" s="1" t="s">
        <v>47</v>
      </c>
      <c r="Y63" s="101">
        <v>44579</v>
      </c>
      <c r="Z63" s="111" t="s">
        <v>917</v>
      </c>
      <c r="AA63" s="105" t="s">
        <v>918</v>
      </c>
    </row>
    <row r="64" spans="1:27" s="107" customFormat="1" ht="51.75" hidden="1" customHeight="1" x14ac:dyDescent="0.2">
      <c r="A64" s="83">
        <v>16</v>
      </c>
      <c r="B64" s="89" t="s">
        <v>27</v>
      </c>
      <c r="C64" s="94" t="s">
        <v>360</v>
      </c>
      <c r="D64" s="102" t="s">
        <v>919</v>
      </c>
      <c r="E64" s="183" t="s">
        <v>412</v>
      </c>
      <c r="F64" s="173"/>
      <c r="G64" s="1" t="s">
        <v>125</v>
      </c>
      <c r="H64" s="35" t="s">
        <v>285</v>
      </c>
      <c r="I64" s="7">
        <v>32220</v>
      </c>
      <c r="J64" s="7">
        <v>45</v>
      </c>
      <c r="K64" s="7">
        <v>4</v>
      </c>
      <c r="L64" s="30">
        <f t="shared" si="4"/>
        <v>1</v>
      </c>
      <c r="M64" s="7">
        <v>1</v>
      </c>
      <c r="N64" s="7"/>
      <c r="O64" s="99" t="s">
        <v>1260</v>
      </c>
      <c r="P64" s="7" t="s">
        <v>416</v>
      </c>
      <c r="Q64" s="32" t="s">
        <v>488</v>
      </c>
      <c r="R64" s="178">
        <f>I64*2.6*1.04*1.45*1.2</f>
        <v>151593.8112</v>
      </c>
      <c r="S64" s="16">
        <v>52</v>
      </c>
      <c r="T64" s="7">
        <v>7</v>
      </c>
      <c r="U64" s="16" t="s">
        <v>1256</v>
      </c>
      <c r="V64" s="7" t="s">
        <v>920</v>
      </c>
      <c r="W64" s="1" t="s">
        <v>8</v>
      </c>
      <c r="X64" s="1" t="s">
        <v>47</v>
      </c>
      <c r="Y64" s="101">
        <v>44593</v>
      </c>
      <c r="Z64" s="108" t="s">
        <v>861</v>
      </c>
      <c r="AA64" s="105" t="s">
        <v>921</v>
      </c>
    </row>
    <row r="65" spans="1:27" s="107" customFormat="1" ht="51.75" hidden="1" customHeight="1" x14ac:dyDescent="0.2">
      <c r="A65" s="83">
        <v>17</v>
      </c>
      <c r="B65" s="89" t="s">
        <v>27</v>
      </c>
      <c r="C65" s="94" t="s">
        <v>360</v>
      </c>
      <c r="D65" s="102" t="s">
        <v>97</v>
      </c>
      <c r="E65" s="183" t="s">
        <v>412</v>
      </c>
      <c r="F65" s="171" t="s">
        <v>189</v>
      </c>
      <c r="G65" s="1" t="s">
        <v>280</v>
      </c>
      <c r="H65" s="35" t="s">
        <v>80</v>
      </c>
      <c r="I65" s="7">
        <v>23600</v>
      </c>
      <c r="J65" s="7">
        <v>37</v>
      </c>
      <c r="K65" s="7">
        <v>0</v>
      </c>
      <c r="L65" s="30">
        <f t="shared" si="4"/>
        <v>1</v>
      </c>
      <c r="M65" s="7">
        <v>1</v>
      </c>
      <c r="N65" s="7"/>
      <c r="O65" s="99" t="s">
        <v>1260</v>
      </c>
      <c r="P65" s="7" t="s">
        <v>416</v>
      </c>
      <c r="Q65" s="32" t="s">
        <v>488</v>
      </c>
      <c r="R65" s="178">
        <f>I65*2.6*1.37*1.2</f>
        <v>100875.84000000001</v>
      </c>
      <c r="S65" s="16">
        <v>52</v>
      </c>
      <c r="T65" s="7">
        <v>7</v>
      </c>
      <c r="U65" s="16" t="s">
        <v>1257</v>
      </c>
      <c r="V65" s="7" t="s">
        <v>420</v>
      </c>
      <c r="W65" s="1" t="s">
        <v>9</v>
      </c>
      <c r="X65" s="1" t="s">
        <v>47</v>
      </c>
      <c r="Y65" s="101">
        <v>44490</v>
      </c>
      <c r="Z65" s="160" t="s">
        <v>864</v>
      </c>
      <c r="AA65" s="105" t="s">
        <v>865</v>
      </c>
    </row>
    <row r="66" spans="1:27" s="107" customFormat="1" ht="51.75" hidden="1" customHeight="1" x14ac:dyDescent="0.2">
      <c r="A66" s="83">
        <v>18</v>
      </c>
      <c r="B66" s="89" t="s">
        <v>27</v>
      </c>
      <c r="C66" s="94" t="s">
        <v>360</v>
      </c>
      <c r="D66" s="102" t="s">
        <v>97</v>
      </c>
      <c r="E66" s="183" t="s">
        <v>412</v>
      </c>
      <c r="F66" s="171" t="s">
        <v>189</v>
      </c>
      <c r="G66" s="1" t="s">
        <v>191</v>
      </c>
      <c r="H66" s="35" t="s">
        <v>80</v>
      </c>
      <c r="I66" s="7">
        <v>23600</v>
      </c>
      <c r="J66" s="7">
        <v>37</v>
      </c>
      <c r="K66" s="7">
        <v>0</v>
      </c>
      <c r="L66" s="30">
        <f t="shared" si="4"/>
        <v>1</v>
      </c>
      <c r="M66" s="7">
        <v>1</v>
      </c>
      <c r="N66" s="7"/>
      <c r="O66" s="99" t="s">
        <v>34</v>
      </c>
      <c r="P66" s="7" t="s">
        <v>416</v>
      </c>
      <c r="Q66" s="32" t="s">
        <v>488</v>
      </c>
      <c r="R66" s="178">
        <f>I66*2.6*1.37*1.04*1.2</f>
        <v>104910.87360000002</v>
      </c>
      <c r="S66" s="16">
        <v>52</v>
      </c>
      <c r="T66" s="7">
        <v>7</v>
      </c>
      <c r="U66" s="16" t="s">
        <v>1256</v>
      </c>
      <c r="V66" s="7" t="s">
        <v>420</v>
      </c>
      <c r="W66" s="1" t="s">
        <v>9</v>
      </c>
      <c r="X66" s="1" t="s">
        <v>47</v>
      </c>
      <c r="Y66" s="101">
        <v>44490</v>
      </c>
      <c r="Z66" s="160" t="s">
        <v>864</v>
      </c>
      <c r="AA66" s="105" t="s">
        <v>865</v>
      </c>
    </row>
    <row r="67" spans="1:27" s="107" customFormat="1" ht="84.75" hidden="1" customHeight="1" x14ac:dyDescent="0.2">
      <c r="A67" s="83">
        <v>19</v>
      </c>
      <c r="B67" s="89" t="s">
        <v>27</v>
      </c>
      <c r="C67" s="94" t="s">
        <v>360</v>
      </c>
      <c r="D67" s="102" t="s">
        <v>50</v>
      </c>
      <c r="E67" s="183" t="s">
        <v>412</v>
      </c>
      <c r="F67" s="171" t="s">
        <v>189</v>
      </c>
      <c r="G67" s="1" t="s">
        <v>663</v>
      </c>
      <c r="H67" s="35" t="s">
        <v>79</v>
      </c>
      <c r="I67" s="7">
        <v>18490</v>
      </c>
      <c r="J67" s="7">
        <v>40</v>
      </c>
      <c r="K67" s="7">
        <v>4</v>
      </c>
      <c r="L67" s="30">
        <f t="shared" si="4"/>
        <v>1</v>
      </c>
      <c r="M67" s="7">
        <v>1</v>
      </c>
      <c r="N67" s="7"/>
      <c r="O67" s="99" t="s">
        <v>1260</v>
      </c>
      <c r="P67" s="7" t="s">
        <v>416</v>
      </c>
      <c r="Q67" s="32" t="s">
        <v>488</v>
      </c>
      <c r="R67" s="178">
        <f>I67*2.6*1.4*1.04*1.2</f>
        <v>83994.892799999987</v>
      </c>
      <c r="S67" s="16">
        <v>52</v>
      </c>
      <c r="T67" s="7"/>
      <c r="U67" s="16" t="s">
        <v>1256</v>
      </c>
      <c r="V67" s="7" t="s">
        <v>420</v>
      </c>
      <c r="W67" s="1" t="s">
        <v>9</v>
      </c>
      <c r="X67" s="1" t="s">
        <v>47</v>
      </c>
      <c r="Y67" s="101">
        <v>44409</v>
      </c>
      <c r="Z67" s="111" t="s">
        <v>866</v>
      </c>
      <c r="AA67" s="105" t="s">
        <v>867</v>
      </c>
    </row>
    <row r="68" spans="1:27" s="107" customFormat="1" ht="99.75" hidden="1" customHeight="1" x14ac:dyDescent="0.2">
      <c r="A68" s="83">
        <v>20</v>
      </c>
      <c r="B68" s="89" t="s">
        <v>27</v>
      </c>
      <c r="C68" s="94" t="s">
        <v>360</v>
      </c>
      <c r="D68" s="102" t="s">
        <v>50</v>
      </c>
      <c r="E68" s="183" t="s">
        <v>412</v>
      </c>
      <c r="F68" s="171" t="s">
        <v>189</v>
      </c>
      <c r="G68" s="1" t="s">
        <v>259</v>
      </c>
      <c r="H68" s="35" t="s">
        <v>80</v>
      </c>
      <c r="I68" s="7">
        <v>24720</v>
      </c>
      <c r="J68" s="7">
        <v>40</v>
      </c>
      <c r="K68" s="7">
        <v>4</v>
      </c>
      <c r="L68" s="30">
        <f t="shared" si="4"/>
        <v>1</v>
      </c>
      <c r="M68" s="7">
        <v>1</v>
      </c>
      <c r="N68" s="7"/>
      <c r="O68" s="99" t="s">
        <v>34</v>
      </c>
      <c r="P68" s="7" t="s">
        <v>416</v>
      </c>
      <c r="Q68" s="32" t="s">
        <v>488</v>
      </c>
      <c r="R68" s="178">
        <f>I68*2.6*1.4*1.04*1.2</f>
        <v>112296.03839999999</v>
      </c>
      <c r="S68" s="16">
        <v>52</v>
      </c>
      <c r="T68" s="7">
        <v>7</v>
      </c>
      <c r="U68" s="16" t="s">
        <v>1257</v>
      </c>
      <c r="V68" s="7" t="s">
        <v>420</v>
      </c>
      <c r="W68" s="1" t="s">
        <v>9</v>
      </c>
      <c r="X68" s="1" t="s">
        <v>47</v>
      </c>
      <c r="Y68" s="101">
        <v>44557</v>
      </c>
      <c r="Z68" s="111" t="s">
        <v>866</v>
      </c>
      <c r="AA68" s="105" t="s">
        <v>867</v>
      </c>
    </row>
    <row r="69" spans="1:27" s="107" customFormat="1" ht="99.75" hidden="1" customHeight="1" x14ac:dyDescent="0.2">
      <c r="A69" s="83">
        <v>21</v>
      </c>
      <c r="B69" s="89" t="s">
        <v>27</v>
      </c>
      <c r="C69" s="94" t="s">
        <v>360</v>
      </c>
      <c r="D69" s="102" t="s">
        <v>50</v>
      </c>
      <c r="E69" s="183" t="s">
        <v>412</v>
      </c>
      <c r="F69" s="171" t="s">
        <v>189</v>
      </c>
      <c r="G69" s="1" t="s">
        <v>303</v>
      </c>
      <c r="H69" s="35" t="s">
        <v>80</v>
      </c>
      <c r="I69" s="7">
        <v>24720</v>
      </c>
      <c r="J69" s="7">
        <v>40</v>
      </c>
      <c r="K69" s="7">
        <v>0</v>
      </c>
      <c r="L69" s="30">
        <f t="shared" si="4"/>
        <v>3</v>
      </c>
      <c r="M69" s="7">
        <v>3</v>
      </c>
      <c r="N69" s="7"/>
      <c r="O69" s="99" t="s">
        <v>34</v>
      </c>
      <c r="P69" s="7" t="s">
        <v>416</v>
      </c>
      <c r="Q69" s="32" t="s">
        <v>488</v>
      </c>
      <c r="R69" s="178">
        <f>I69*2.6*1.4*1.04*1.2</f>
        <v>112296.03839999999</v>
      </c>
      <c r="S69" s="16">
        <v>52</v>
      </c>
      <c r="T69" s="7"/>
      <c r="U69" s="16" t="s">
        <v>1256</v>
      </c>
      <c r="V69" s="7" t="s">
        <v>420</v>
      </c>
      <c r="W69" s="1" t="s">
        <v>9</v>
      </c>
      <c r="X69" s="1" t="s">
        <v>47</v>
      </c>
      <c r="Y69" s="101" t="s">
        <v>857</v>
      </c>
      <c r="Z69" s="111" t="s">
        <v>866</v>
      </c>
      <c r="AA69" s="105" t="s">
        <v>867</v>
      </c>
    </row>
    <row r="70" spans="1:27" s="107" customFormat="1" ht="63.75" hidden="1" customHeight="1" x14ac:dyDescent="0.2">
      <c r="A70" s="83">
        <v>22</v>
      </c>
      <c r="B70" s="89" t="s">
        <v>27</v>
      </c>
      <c r="C70" s="94" t="s">
        <v>360</v>
      </c>
      <c r="D70" s="102" t="s">
        <v>50</v>
      </c>
      <c r="E70" s="183" t="s">
        <v>412</v>
      </c>
      <c r="F70" s="171" t="s">
        <v>189</v>
      </c>
      <c r="G70" s="1" t="s">
        <v>922</v>
      </c>
      <c r="H70" s="35" t="s">
        <v>79</v>
      </c>
      <c r="I70" s="7">
        <v>18490</v>
      </c>
      <c r="J70" s="7">
        <v>40</v>
      </c>
      <c r="K70" s="7"/>
      <c r="L70" s="30">
        <f t="shared" si="4"/>
        <v>1</v>
      </c>
      <c r="M70" s="7">
        <v>1</v>
      </c>
      <c r="N70" s="7"/>
      <c r="O70" s="99" t="s">
        <v>34</v>
      </c>
      <c r="P70" s="7" t="s">
        <v>416</v>
      </c>
      <c r="Q70" s="32" t="s">
        <v>488</v>
      </c>
      <c r="R70" s="178">
        <f>I70*2.6*1.4*1.2</f>
        <v>80764.319999999992</v>
      </c>
      <c r="S70" s="16">
        <v>52</v>
      </c>
      <c r="T70" s="7"/>
      <c r="U70" s="16" t="s">
        <v>1256</v>
      </c>
      <c r="V70" s="7" t="s">
        <v>420</v>
      </c>
      <c r="W70" s="1" t="s">
        <v>9</v>
      </c>
      <c r="X70" s="1" t="s">
        <v>47</v>
      </c>
      <c r="Y70" s="101">
        <v>44593</v>
      </c>
      <c r="Z70" s="111" t="s">
        <v>866</v>
      </c>
      <c r="AA70" s="105" t="s">
        <v>867</v>
      </c>
    </row>
    <row r="71" spans="1:27" s="107" customFormat="1" ht="73.5" hidden="1" customHeight="1" x14ac:dyDescent="0.2">
      <c r="A71" s="83">
        <v>23</v>
      </c>
      <c r="B71" s="89" t="s">
        <v>27</v>
      </c>
      <c r="C71" s="94" t="s">
        <v>360</v>
      </c>
      <c r="D71" s="102" t="s">
        <v>284</v>
      </c>
      <c r="E71" s="183" t="s">
        <v>412</v>
      </c>
      <c r="F71" s="171" t="s">
        <v>189</v>
      </c>
      <c r="G71" s="1" t="s">
        <v>923</v>
      </c>
      <c r="H71" s="35" t="s">
        <v>285</v>
      </c>
      <c r="I71" s="7">
        <v>29290</v>
      </c>
      <c r="J71" s="7">
        <v>45</v>
      </c>
      <c r="K71" s="7">
        <v>4</v>
      </c>
      <c r="L71" s="30">
        <f t="shared" si="4"/>
        <v>2</v>
      </c>
      <c r="M71" s="7">
        <v>2</v>
      </c>
      <c r="N71" s="7"/>
      <c r="O71" s="99" t="s">
        <v>34</v>
      </c>
      <c r="P71" s="7" t="s">
        <v>416</v>
      </c>
      <c r="Q71" s="32" t="s">
        <v>488</v>
      </c>
      <c r="R71" s="178">
        <f>I71*2.6*1.45*1.04*1.2</f>
        <v>137808.27840000001</v>
      </c>
      <c r="S71" s="16">
        <v>52</v>
      </c>
      <c r="T71" s="7"/>
      <c r="U71" s="16" t="s">
        <v>1256</v>
      </c>
      <c r="V71" s="7" t="s">
        <v>420</v>
      </c>
      <c r="W71" s="1" t="s">
        <v>8</v>
      </c>
      <c r="X71" s="1" t="s">
        <v>47</v>
      </c>
      <c r="Y71" s="101">
        <v>44229</v>
      </c>
      <c r="Z71" s="111" t="s">
        <v>924</v>
      </c>
      <c r="AA71" s="105" t="s">
        <v>925</v>
      </c>
    </row>
    <row r="72" spans="1:27" s="107" customFormat="1" ht="33.75" hidden="1" customHeight="1" x14ac:dyDescent="0.2">
      <c r="A72" s="83">
        <v>24</v>
      </c>
      <c r="B72" s="89" t="s">
        <v>27</v>
      </c>
      <c r="C72" s="94" t="s">
        <v>360</v>
      </c>
      <c r="D72" s="112" t="s">
        <v>158</v>
      </c>
      <c r="E72" s="183" t="s">
        <v>412</v>
      </c>
      <c r="F72" s="174"/>
      <c r="G72" s="1" t="s">
        <v>119</v>
      </c>
      <c r="H72" s="35">
        <v>5</v>
      </c>
      <c r="I72" s="7">
        <v>17320</v>
      </c>
      <c r="J72" s="7">
        <v>35</v>
      </c>
      <c r="K72" s="7">
        <v>4</v>
      </c>
      <c r="L72" s="30">
        <f t="shared" si="4"/>
        <v>1</v>
      </c>
      <c r="M72" s="7"/>
      <c r="N72" s="7">
        <v>1</v>
      </c>
      <c r="O72" s="99" t="s">
        <v>34</v>
      </c>
      <c r="P72" s="7" t="s">
        <v>416</v>
      </c>
      <c r="Q72" s="32" t="s">
        <v>488</v>
      </c>
      <c r="R72" s="178">
        <f>I72*2.6*1.35*1.04*1.2</f>
        <v>75869.9136</v>
      </c>
      <c r="S72" s="16">
        <v>52</v>
      </c>
      <c r="T72" s="7"/>
      <c r="U72" s="16" t="s">
        <v>1257</v>
      </c>
      <c r="V72" s="7" t="s">
        <v>427</v>
      </c>
      <c r="W72" s="1" t="s">
        <v>8</v>
      </c>
      <c r="X72" s="1" t="s">
        <v>47</v>
      </c>
      <c r="Y72" s="101">
        <v>44327</v>
      </c>
      <c r="Z72" s="111" t="s">
        <v>926</v>
      </c>
      <c r="AA72" s="105" t="s">
        <v>927</v>
      </c>
    </row>
    <row r="73" spans="1:27" s="107" customFormat="1" ht="55.5" hidden="1" customHeight="1" x14ac:dyDescent="0.2">
      <c r="A73" s="83">
        <v>25</v>
      </c>
      <c r="B73" s="89" t="s">
        <v>27</v>
      </c>
      <c r="C73" s="94" t="s">
        <v>359</v>
      </c>
      <c r="D73" s="102" t="s">
        <v>84</v>
      </c>
      <c r="E73" s="183" t="s">
        <v>412</v>
      </c>
      <c r="F73" s="28"/>
      <c r="G73" s="1" t="s">
        <v>660</v>
      </c>
      <c r="H73" s="35">
        <v>1</v>
      </c>
      <c r="I73" s="7">
        <v>15290</v>
      </c>
      <c r="J73" s="7">
        <v>45</v>
      </c>
      <c r="K73" s="7">
        <v>0</v>
      </c>
      <c r="L73" s="30">
        <f t="shared" si="4"/>
        <v>1</v>
      </c>
      <c r="M73" s="7">
        <v>1</v>
      </c>
      <c r="N73" s="7"/>
      <c r="O73" s="99" t="s">
        <v>34</v>
      </c>
      <c r="P73" s="7" t="s">
        <v>486</v>
      </c>
      <c r="Q73" s="104" t="s">
        <v>1222</v>
      </c>
      <c r="R73" s="178">
        <f>I73*2.6*1.45*1.2</f>
        <v>69171.959999999992</v>
      </c>
      <c r="S73" s="16">
        <v>52</v>
      </c>
      <c r="T73" s="7"/>
      <c r="U73" s="16" t="s">
        <v>1257</v>
      </c>
      <c r="V73" s="7" t="s">
        <v>429</v>
      </c>
      <c r="W73" s="1" t="s">
        <v>10</v>
      </c>
      <c r="X73" s="1" t="s">
        <v>47</v>
      </c>
      <c r="Y73" s="101">
        <v>44599</v>
      </c>
      <c r="Z73" s="111" t="s">
        <v>928</v>
      </c>
      <c r="AA73" s="105" t="s">
        <v>929</v>
      </c>
    </row>
    <row r="74" spans="1:27" s="107" customFormat="1" ht="55.5" hidden="1" customHeight="1" x14ac:dyDescent="0.2">
      <c r="A74" s="83">
        <v>26</v>
      </c>
      <c r="B74" s="89" t="s">
        <v>27</v>
      </c>
      <c r="C74" s="94" t="s">
        <v>359</v>
      </c>
      <c r="D74" s="102" t="s">
        <v>194</v>
      </c>
      <c r="E74" s="183" t="s">
        <v>412</v>
      </c>
      <c r="F74" s="28"/>
      <c r="G74" s="1" t="s">
        <v>393</v>
      </c>
      <c r="H74" s="35">
        <v>1</v>
      </c>
      <c r="I74" s="7">
        <v>14070</v>
      </c>
      <c r="J74" s="7">
        <v>37</v>
      </c>
      <c r="K74" s="7">
        <v>0</v>
      </c>
      <c r="L74" s="30">
        <f t="shared" si="4"/>
        <v>1</v>
      </c>
      <c r="M74" s="7">
        <v>1</v>
      </c>
      <c r="N74" s="7"/>
      <c r="O74" s="99" t="s">
        <v>34</v>
      </c>
      <c r="P74" s="7" t="s">
        <v>486</v>
      </c>
      <c r="Q74" s="104" t="s">
        <v>1222</v>
      </c>
      <c r="R74" s="178">
        <f>I74*2.6*1.37*1.2</f>
        <v>60140.808000000005</v>
      </c>
      <c r="S74" s="16">
        <v>52</v>
      </c>
      <c r="T74" s="7"/>
      <c r="U74" s="16" t="s">
        <v>1257</v>
      </c>
      <c r="V74" s="7" t="s">
        <v>429</v>
      </c>
      <c r="W74" s="1" t="s">
        <v>10</v>
      </c>
      <c r="X74" s="1" t="s">
        <v>47</v>
      </c>
      <c r="Y74" s="101">
        <v>43891</v>
      </c>
      <c r="Z74" s="111" t="s">
        <v>928</v>
      </c>
      <c r="AA74" s="105" t="s">
        <v>519</v>
      </c>
    </row>
    <row r="75" spans="1:27" s="27" customFormat="1" ht="18" hidden="1" customHeight="1" x14ac:dyDescent="0.2">
      <c r="A75" s="22"/>
      <c r="B75" s="87"/>
      <c r="C75" s="93" t="s">
        <v>23</v>
      </c>
      <c r="D75" s="23"/>
      <c r="E75" s="93"/>
      <c r="F75" s="171"/>
      <c r="G75" s="24"/>
      <c r="H75" s="24"/>
      <c r="I75" s="25"/>
      <c r="J75" s="25"/>
      <c r="K75" s="25"/>
      <c r="L75" s="24"/>
      <c r="M75" s="25"/>
      <c r="N75" s="25"/>
      <c r="O75" s="98"/>
      <c r="P75" s="25"/>
      <c r="Q75" s="34"/>
      <c r="R75" s="179"/>
      <c r="S75" s="16"/>
      <c r="T75" s="26"/>
      <c r="U75" s="26"/>
      <c r="V75" s="26"/>
      <c r="W75" s="26"/>
      <c r="X75" s="26"/>
      <c r="Y75" s="26"/>
      <c r="Z75" s="159"/>
      <c r="AA75" s="22"/>
    </row>
    <row r="76" spans="1:27" s="2" customFormat="1" ht="83.25" hidden="1" customHeight="1" x14ac:dyDescent="0.2">
      <c r="A76" s="16">
        <v>1</v>
      </c>
      <c r="B76" s="89" t="s">
        <v>27</v>
      </c>
      <c r="C76" s="94" t="s">
        <v>357</v>
      </c>
      <c r="D76" s="28" t="s">
        <v>222</v>
      </c>
      <c r="E76" s="183" t="s">
        <v>413</v>
      </c>
      <c r="F76" s="175"/>
      <c r="G76" s="1" t="s">
        <v>242</v>
      </c>
      <c r="H76" s="35"/>
      <c r="I76" s="7">
        <v>39300</v>
      </c>
      <c r="J76" s="7">
        <v>30</v>
      </c>
      <c r="K76" s="7">
        <v>4</v>
      </c>
      <c r="L76" s="30">
        <f>M76+N76</f>
        <v>1</v>
      </c>
      <c r="M76" s="7">
        <v>1</v>
      </c>
      <c r="N76" s="7"/>
      <c r="O76" s="99" t="s">
        <v>1260</v>
      </c>
      <c r="P76" s="7" t="s">
        <v>416</v>
      </c>
      <c r="Q76" s="32" t="s">
        <v>488</v>
      </c>
      <c r="R76" s="178">
        <f>I76*2.6*1.3*1.04*1.2</f>
        <v>165776.83200000002</v>
      </c>
      <c r="S76" s="16">
        <v>52</v>
      </c>
      <c r="T76" s="7">
        <v>7</v>
      </c>
      <c r="U76" s="16" t="s">
        <v>1256</v>
      </c>
      <c r="V76" s="33" t="s">
        <v>424</v>
      </c>
      <c r="W76" s="1" t="s">
        <v>9</v>
      </c>
      <c r="X76" s="1" t="s">
        <v>47</v>
      </c>
      <c r="Y76" s="101">
        <v>44469</v>
      </c>
      <c r="Z76" s="8" t="s">
        <v>226</v>
      </c>
      <c r="AA76" s="4" t="s">
        <v>132</v>
      </c>
    </row>
    <row r="77" spans="1:27" s="2" customFormat="1" ht="68.25" hidden="1" customHeight="1" x14ac:dyDescent="0.2">
      <c r="A77" s="16">
        <v>2</v>
      </c>
      <c r="B77" s="89" t="s">
        <v>27</v>
      </c>
      <c r="C77" s="94" t="s">
        <v>43</v>
      </c>
      <c r="D77" s="28" t="s">
        <v>273</v>
      </c>
      <c r="E77" s="183" t="s">
        <v>414</v>
      </c>
      <c r="F77" s="175"/>
      <c r="G77" s="1" t="s">
        <v>856</v>
      </c>
      <c r="H77" s="35"/>
      <c r="I77" s="7">
        <v>36300</v>
      </c>
      <c r="J77" s="7">
        <v>30</v>
      </c>
      <c r="K77" s="7">
        <v>0</v>
      </c>
      <c r="L77" s="30">
        <f>M77+N77</f>
        <v>1</v>
      </c>
      <c r="M77" s="7">
        <v>1</v>
      </c>
      <c r="N77" s="7"/>
      <c r="O77" s="99" t="s">
        <v>34</v>
      </c>
      <c r="P77" s="7" t="s">
        <v>486</v>
      </c>
      <c r="Q77" s="104" t="s">
        <v>1222</v>
      </c>
      <c r="R77" s="178">
        <f>I77*2.6*1.3*1.2</f>
        <v>147232.79999999999</v>
      </c>
      <c r="S77" s="16">
        <v>52</v>
      </c>
      <c r="T77" s="7"/>
      <c r="U77" s="16" t="s">
        <v>1257</v>
      </c>
      <c r="V77" s="33"/>
      <c r="W77" s="1" t="s">
        <v>10</v>
      </c>
      <c r="X77" s="1" t="s">
        <v>47</v>
      </c>
      <c r="Y77" s="101">
        <v>44588</v>
      </c>
      <c r="Z77" s="8" t="s">
        <v>935</v>
      </c>
      <c r="AA77" s="4" t="s">
        <v>936</v>
      </c>
    </row>
    <row r="78" spans="1:27" s="2" customFormat="1" ht="67.900000000000006" hidden="1" customHeight="1" x14ac:dyDescent="0.2">
      <c r="A78" s="16">
        <v>3</v>
      </c>
      <c r="B78" s="89" t="s">
        <v>27</v>
      </c>
      <c r="C78" s="94" t="s">
        <v>358</v>
      </c>
      <c r="D78" s="28" t="s">
        <v>937</v>
      </c>
      <c r="E78" s="183" t="s">
        <v>414</v>
      </c>
      <c r="F78" s="175"/>
      <c r="G78" s="1" t="s">
        <v>333</v>
      </c>
      <c r="H78" s="35"/>
      <c r="I78" s="7">
        <v>24300</v>
      </c>
      <c r="J78" s="7">
        <v>30</v>
      </c>
      <c r="K78" s="7">
        <v>4</v>
      </c>
      <c r="L78" s="30">
        <f>M78+N78</f>
        <v>4</v>
      </c>
      <c r="M78" s="7">
        <v>4</v>
      </c>
      <c r="N78" s="7"/>
      <c r="O78" s="99" t="s">
        <v>34</v>
      </c>
      <c r="P78" s="7" t="s">
        <v>486</v>
      </c>
      <c r="Q78" s="31" t="s">
        <v>497</v>
      </c>
      <c r="R78" s="178">
        <f>I78*2.6*1.3*1.04*1.2</f>
        <v>102503.232</v>
      </c>
      <c r="S78" s="16">
        <v>52</v>
      </c>
      <c r="T78" s="7"/>
      <c r="U78" s="16" t="s">
        <v>1257</v>
      </c>
      <c r="V78" s="33" t="s">
        <v>424</v>
      </c>
      <c r="W78" s="1" t="s">
        <v>10</v>
      </c>
      <c r="X78" s="1" t="s">
        <v>49</v>
      </c>
      <c r="Y78" s="101">
        <v>44163</v>
      </c>
      <c r="Z78" s="8" t="s">
        <v>520</v>
      </c>
      <c r="AA78" s="4" t="s">
        <v>521</v>
      </c>
    </row>
    <row r="79" spans="1:27" s="19" customFormat="1" ht="27.6" hidden="1" customHeight="1" x14ac:dyDescent="0.2">
      <c r="A79" s="141"/>
      <c r="B79" s="142" t="s">
        <v>28</v>
      </c>
      <c r="C79" s="143"/>
      <c r="D79" s="144"/>
      <c r="E79" s="182"/>
      <c r="F79" s="163"/>
      <c r="G79" s="141"/>
      <c r="H79" s="152"/>
      <c r="I79" s="141"/>
      <c r="J79" s="141"/>
      <c r="K79" s="141"/>
      <c r="L79" s="141"/>
      <c r="M79" s="141"/>
      <c r="N79" s="141"/>
      <c r="O79" s="146"/>
      <c r="P79" s="141"/>
      <c r="Q79" s="147"/>
      <c r="R79" s="180"/>
      <c r="S79" s="141"/>
      <c r="T79" s="141"/>
      <c r="U79" s="141"/>
      <c r="V79" s="141"/>
      <c r="W79" s="141"/>
      <c r="X79" s="141"/>
      <c r="Y79" s="141"/>
      <c r="Z79" s="157"/>
      <c r="AA79" s="155"/>
    </row>
    <row r="80" spans="1:27" s="27" customFormat="1" ht="18" hidden="1" customHeight="1" x14ac:dyDescent="0.2">
      <c r="A80" s="22"/>
      <c r="B80" s="87"/>
      <c r="C80" s="93" t="s">
        <v>19</v>
      </c>
      <c r="D80" s="23"/>
      <c r="E80" s="93"/>
      <c r="F80" s="171"/>
      <c r="G80" s="24"/>
      <c r="H80" s="24"/>
      <c r="I80" s="25"/>
      <c r="J80" s="7"/>
      <c r="K80" s="25"/>
      <c r="L80" s="24"/>
      <c r="M80" s="25"/>
      <c r="N80" s="25"/>
      <c r="O80" s="98"/>
      <c r="P80" s="25"/>
      <c r="Q80" s="34"/>
      <c r="R80" s="179"/>
      <c r="S80" s="16"/>
      <c r="T80" s="26"/>
      <c r="U80" s="26"/>
      <c r="V80" s="26"/>
      <c r="W80" s="26"/>
      <c r="X80" s="26"/>
      <c r="Y80" s="26"/>
      <c r="Z80" s="159"/>
      <c r="AA80" s="22"/>
    </row>
    <row r="81" spans="1:27" s="2" customFormat="1" ht="78" hidden="1" customHeight="1" x14ac:dyDescent="0.2">
      <c r="A81" s="16">
        <v>1</v>
      </c>
      <c r="B81" s="21" t="s">
        <v>28</v>
      </c>
      <c r="C81" s="94" t="s">
        <v>360</v>
      </c>
      <c r="D81" s="6" t="s">
        <v>3</v>
      </c>
      <c r="E81" s="183" t="s">
        <v>412</v>
      </c>
      <c r="F81" s="172" t="s">
        <v>189</v>
      </c>
      <c r="G81" s="36" t="s">
        <v>938</v>
      </c>
      <c r="H81" s="24" t="s">
        <v>81</v>
      </c>
      <c r="I81" s="16">
        <v>29290</v>
      </c>
      <c r="J81" s="7">
        <v>40</v>
      </c>
      <c r="K81" s="16">
        <v>4</v>
      </c>
      <c r="L81" s="30">
        <f t="shared" ref="L81:L101" si="6">M81+N81</f>
        <v>2</v>
      </c>
      <c r="M81" s="16">
        <v>2</v>
      </c>
      <c r="N81" s="16"/>
      <c r="O81" s="99" t="s">
        <v>34</v>
      </c>
      <c r="P81" s="7" t="s">
        <v>416</v>
      </c>
      <c r="Q81" s="32" t="s">
        <v>488</v>
      </c>
      <c r="R81" s="178">
        <f t="shared" ref="R81:R101" si="7">(I81*2.6*(J81/100+1)*(K81/100+1))*1.2</f>
        <v>133056.26879999999</v>
      </c>
      <c r="S81" s="16">
        <v>52</v>
      </c>
      <c r="T81" s="16"/>
      <c r="U81" s="16" t="s">
        <v>1256</v>
      </c>
      <c r="V81" s="7" t="s">
        <v>419</v>
      </c>
      <c r="W81" s="16" t="s">
        <v>8</v>
      </c>
      <c r="X81" s="16" t="s">
        <v>47</v>
      </c>
      <c r="Y81" s="100" t="s">
        <v>939</v>
      </c>
      <c r="Z81" s="29" t="s">
        <v>940</v>
      </c>
      <c r="AA81" s="8" t="s">
        <v>941</v>
      </c>
    </row>
    <row r="82" spans="1:27" s="2" customFormat="1" ht="81.599999999999994" hidden="1" customHeight="1" x14ac:dyDescent="0.2">
      <c r="A82" s="16">
        <v>2</v>
      </c>
      <c r="B82" s="21" t="s">
        <v>28</v>
      </c>
      <c r="C82" s="94" t="s">
        <v>360</v>
      </c>
      <c r="D82" s="6" t="s">
        <v>573</v>
      </c>
      <c r="E82" s="183" t="s">
        <v>412</v>
      </c>
      <c r="F82" s="172" t="s">
        <v>189</v>
      </c>
      <c r="G82" s="36" t="s">
        <v>99</v>
      </c>
      <c r="H82" s="24" t="s">
        <v>214</v>
      </c>
      <c r="I82" s="16">
        <v>26610</v>
      </c>
      <c r="J82" s="7">
        <v>36</v>
      </c>
      <c r="K82" s="16">
        <v>4</v>
      </c>
      <c r="L82" s="30">
        <f t="shared" si="6"/>
        <v>1</v>
      </c>
      <c r="M82" s="16">
        <v>1</v>
      </c>
      <c r="N82" s="16"/>
      <c r="O82" s="99" t="s">
        <v>1260</v>
      </c>
      <c r="P82" s="7" t="s">
        <v>416</v>
      </c>
      <c r="Q82" s="32" t="s">
        <v>488</v>
      </c>
      <c r="R82" s="178">
        <f t="shared" si="7"/>
        <v>117428.01407999998</v>
      </c>
      <c r="S82" s="16">
        <v>52</v>
      </c>
      <c r="T82" s="16"/>
      <c r="U82" s="16" t="s">
        <v>1256</v>
      </c>
      <c r="V82" s="7" t="s">
        <v>430</v>
      </c>
      <c r="W82" s="16" t="s">
        <v>8</v>
      </c>
      <c r="X82" s="16" t="s">
        <v>47</v>
      </c>
      <c r="Y82" s="100">
        <v>44040</v>
      </c>
      <c r="Z82" s="29" t="s">
        <v>942</v>
      </c>
      <c r="AA82" s="8" t="s">
        <v>941</v>
      </c>
    </row>
    <row r="83" spans="1:27" s="2" customFormat="1" ht="84.6" hidden="1" customHeight="1" x14ac:dyDescent="0.2">
      <c r="A83" s="16">
        <v>3</v>
      </c>
      <c r="B83" s="21" t="s">
        <v>28</v>
      </c>
      <c r="C83" s="94" t="s">
        <v>360</v>
      </c>
      <c r="D83" s="6" t="s">
        <v>943</v>
      </c>
      <c r="E83" s="183" t="s">
        <v>412</v>
      </c>
      <c r="F83" s="172" t="s">
        <v>189</v>
      </c>
      <c r="G83" s="36" t="s">
        <v>191</v>
      </c>
      <c r="H83" s="24" t="s">
        <v>80</v>
      </c>
      <c r="I83" s="16">
        <v>23600</v>
      </c>
      <c r="J83" s="7">
        <v>42</v>
      </c>
      <c r="K83" s="16">
        <v>4</v>
      </c>
      <c r="L83" s="30">
        <f t="shared" si="6"/>
        <v>1</v>
      </c>
      <c r="M83" s="16">
        <v>1</v>
      </c>
      <c r="N83" s="16"/>
      <c r="O83" s="99" t="s">
        <v>145</v>
      </c>
      <c r="P83" s="7" t="s">
        <v>416</v>
      </c>
      <c r="Q83" s="32" t="s">
        <v>488</v>
      </c>
      <c r="R83" s="178">
        <f t="shared" si="7"/>
        <v>108739.73760000001</v>
      </c>
      <c r="S83" s="16">
        <v>52</v>
      </c>
      <c r="T83" s="16">
        <v>7</v>
      </c>
      <c r="U83" s="16" t="s">
        <v>1256</v>
      </c>
      <c r="V83" s="7" t="s">
        <v>475</v>
      </c>
      <c r="W83" s="1" t="s">
        <v>9</v>
      </c>
      <c r="X83" s="16" t="s">
        <v>47</v>
      </c>
      <c r="Y83" s="100">
        <v>44561</v>
      </c>
      <c r="Z83" s="29" t="s">
        <v>942</v>
      </c>
      <c r="AA83" s="8" t="s">
        <v>944</v>
      </c>
    </row>
    <row r="84" spans="1:27" s="106" customFormat="1" ht="70.900000000000006" hidden="1" customHeight="1" x14ac:dyDescent="0.2">
      <c r="A84" s="16">
        <v>4</v>
      </c>
      <c r="B84" s="21" t="s">
        <v>28</v>
      </c>
      <c r="C84" s="94" t="s">
        <v>360</v>
      </c>
      <c r="D84" s="6" t="s">
        <v>192</v>
      </c>
      <c r="E84" s="183" t="s">
        <v>412</v>
      </c>
      <c r="F84" s="172" t="s">
        <v>189</v>
      </c>
      <c r="G84" s="36" t="s">
        <v>193</v>
      </c>
      <c r="H84" s="35" t="s">
        <v>214</v>
      </c>
      <c r="I84" s="7">
        <v>26610</v>
      </c>
      <c r="J84" s="7">
        <v>40</v>
      </c>
      <c r="K84" s="83">
        <v>4</v>
      </c>
      <c r="L84" s="30">
        <f t="shared" si="6"/>
        <v>1</v>
      </c>
      <c r="M84" s="83">
        <v>1</v>
      </c>
      <c r="N84" s="83"/>
      <c r="O84" s="99" t="s">
        <v>34</v>
      </c>
      <c r="P84" s="7" t="s">
        <v>416</v>
      </c>
      <c r="Q84" s="32" t="s">
        <v>488</v>
      </c>
      <c r="R84" s="178">
        <f t="shared" si="7"/>
        <v>120881.77919999999</v>
      </c>
      <c r="S84" s="16">
        <v>52</v>
      </c>
      <c r="T84" s="7">
        <v>7</v>
      </c>
      <c r="U84" s="16" t="s">
        <v>1256</v>
      </c>
      <c r="V84" s="7" t="s">
        <v>420</v>
      </c>
      <c r="W84" s="1" t="s">
        <v>9</v>
      </c>
      <c r="X84" s="16" t="s">
        <v>47</v>
      </c>
      <c r="Y84" s="101">
        <v>44321</v>
      </c>
      <c r="Z84" s="161" t="s">
        <v>945</v>
      </c>
      <c r="AA84" s="5" t="s">
        <v>941</v>
      </c>
    </row>
    <row r="85" spans="1:27" s="106" customFormat="1" ht="70.900000000000006" hidden="1" customHeight="1" x14ac:dyDescent="0.2">
      <c r="A85" s="16">
        <v>5</v>
      </c>
      <c r="B85" s="21" t="s">
        <v>28</v>
      </c>
      <c r="C85" s="94" t="s">
        <v>360</v>
      </c>
      <c r="D85" s="6" t="s">
        <v>268</v>
      </c>
      <c r="E85" s="183" t="s">
        <v>412</v>
      </c>
      <c r="F85" s="172" t="s">
        <v>189</v>
      </c>
      <c r="G85" s="36" t="s">
        <v>946</v>
      </c>
      <c r="H85" s="35" t="s">
        <v>81</v>
      </c>
      <c r="I85" s="7">
        <v>32220</v>
      </c>
      <c r="J85" s="7">
        <v>45</v>
      </c>
      <c r="K85" s="83">
        <v>4</v>
      </c>
      <c r="L85" s="30">
        <f t="shared" si="6"/>
        <v>1</v>
      </c>
      <c r="M85" s="83">
        <v>1</v>
      </c>
      <c r="N85" s="83"/>
      <c r="O85" s="99" t="s">
        <v>34</v>
      </c>
      <c r="P85" s="7" t="s">
        <v>416</v>
      </c>
      <c r="Q85" s="32" t="s">
        <v>488</v>
      </c>
      <c r="R85" s="178">
        <f t="shared" si="7"/>
        <v>151593.8112</v>
      </c>
      <c r="S85" s="16">
        <v>52</v>
      </c>
      <c r="T85" s="7">
        <v>7</v>
      </c>
      <c r="U85" s="16" t="s">
        <v>1256</v>
      </c>
      <c r="V85" s="7" t="s">
        <v>420</v>
      </c>
      <c r="W85" s="1" t="s">
        <v>9</v>
      </c>
      <c r="X85" s="16" t="s">
        <v>47</v>
      </c>
      <c r="Y85" s="101">
        <v>44597</v>
      </c>
      <c r="Z85" s="161" t="s">
        <v>947</v>
      </c>
      <c r="AA85" s="5" t="s">
        <v>948</v>
      </c>
    </row>
    <row r="86" spans="1:27" s="106" customFormat="1" ht="66" hidden="1" customHeight="1" x14ac:dyDescent="0.2">
      <c r="A86" s="16">
        <v>6</v>
      </c>
      <c r="B86" s="21" t="s">
        <v>28</v>
      </c>
      <c r="C86" s="94" t="s">
        <v>678</v>
      </c>
      <c r="D86" s="6" t="s">
        <v>949</v>
      </c>
      <c r="E86" s="183" t="s">
        <v>412</v>
      </c>
      <c r="F86" s="172" t="s">
        <v>189</v>
      </c>
      <c r="G86" s="36" t="s">
        <v>209</v>
      </c>
      <c r="H86" s="35" t="s">
        <v>80</v>
      </c>
      <c r="I86" s="7">
        <v>22470</v>
      </c>
      <c r="J86" s="7">
        <v>31</v>
      </c>
      <c r="K86" s="83">
        <v>4</v>
      </c>
      <c r="L86" s="30">
        <f t="shared" si="6"/>
        <v>1</v>
      </c>
      <c r="M86" s="83"/>
      <c r="N86" s="83">
        <v>1</v>
      </c>
      <c r="O86" s="99" t="s">
        <v>34</v>
      </c>
      <c r="P86" s="7" t="s">
        <v>416</v>
      </c>
      <c r="Q86" s="32" t="s">
        <v>488</v>
      </c>
      <c r="R86" s="178">
        <f t="shared" si="7"/>
        <v>95512.959360000008</v>
      </c>
      <c r="S86" s="16">
        <v>52</v>
      </c>
      <c r="T86" s="7"/>
      <c r="U86" s="16" t="s">
        <v>1256</v>
      </c>
      <c r="V86" s="7" t="s">
        <v>419</v>
      </c>
      <c r="W86" s="1" t="s">
        <v>8</v>
      </c>
      <c r="X86" s="16" t="s">
        <v>47</v>
      </c>
      <c r="Y86" s="101">
        <v>44531</v>
      </c>
      <c r="Z86" s="161" t="s">
        <v>950</v>
      </c>
      <c r="AA86" s="5" t="s">
        <v>951</v>
      </c>
    </row>
    <row r="87" spans="1:27" s="106" customFormat="1" ht="66" hidden="1" customHeight="1" x14ac:dyDescent="0.2">
      <c r="A87" s="16">
        <v>7</v>
      </c>
      <c r="B87" s="21" t="s">
        <v>28</v>
      </c>
      <c r="C87" s="94" t="s">
        <v>678</v>
      </c>
      <c r="D87" s="6" t="s">
        <v>952</v>
      </c>
      <c r="E87" s="183" t="s">
        <v>412</v>
      </c>
      <c r="F87" s="172" t="s">
        <v>189</v>
      </c>
      <c r="G87" s="36" t="s">
        <v>209</v>
      </c>
      <c r="H87" s="35" t="s">
        <v>79</v>
      </c>
      <c r="I87" s="7">
        <v>18490</v>
      </c>
      <c r="J87" s="7">
        <v>31</v>
      </c>
      <c r="K87" s="83">
        <v>4</v>
      </c>
      <c r="L87" s="30">
        <f t="shared" si="6"/>
        <v>1</v>
      </c>
      <c r="M87" s="83"/>
      <c r="N87" s="83">
        <v>1</v>
      </c>
      <c r="O87" s="99" t="s">
        <v>34</v>
      </c>
      <c r="P87" s="7" t="s">
        <v>416</v>
      </c>
      <c r="Q87" s="32" t="s">
        <v>488</v>
      </c>
      <c r="R87" s="178">
        <f t="shared" si="7"/>
        <v>78595.221120000002</v>
      </c>
      <c r="S87" s="16">
        <v>52</v>
      </c>
      <c r="T87" s="7"/>
      <c r="U87" s="16" t="s">
        <v>1256</v>
      </c>
      <c r="V87" s="7" t="s">
        <v>419</v>
      </c>
      <c r="W87" s="1" t="s">
        <v>8</v>
      </c>
      <c r="X87" s="16" t="s">
        <v>47</v>
      </c>
      <c r="Y87" s="101">
        <v>44531</v>
      </c>
      <c r="Z87" s="161" t="s">
        <v>953</v>
      </c>
      <c r="AA87" s="5" t="s">
        <v>951</v>
      </c>
    </row>
    <row r="88" spans="1:27" s="106" customFormat="1" ht="104.25" hidden="1" customHeight="1" x14ac:dyDescent="0.2">
      <c r="A88" s="16">
        <v>8</v>
      </c>
      <c r="B88" s="21" t="s">
        <v>28</v>
      </c>
      <c r="C88" s="94" t="s">
        <v>360</v>
      </c>
      <c r="D88" s="6" t="s">
        <v>679</v>
      </c>
      <c r="E88" s="183" t="s">
        <v>412</v>
      </c>
      <c r="F88" s="172"/>
      <c r="G88" s="36" t="s">
        <v>294</v>
      </c>
      <c r="H88" s="35" t="s">
        <v>76</v>
      </c>
      <c r="I88" s="7">
        <v>22470</v>
      </c>
      <c r="J88" s="7">
        <v>41</v>
      </c>
      <c r="K88" s="83">
        <v>4</v>
      </c>
      <c r="L88" s="30">
        <f t="shared" si="6"/>
        <v>1</v>
      </c>
      <c r="M88" s="83">
        <v>1</v>
      </c>
      <c r="N88" s="83"/>
      <c r="O88" s="99" t="s">
        <v>34</v>
      </c>
      <c r="P88" s="7" t="s">
        <v>416</v>
      </c>
      <c r="Q88" s="32" t="s">
        <v>488</v>
      </c>
      <c r="R88" s="178">
        <f t="shared" si="7"/>
        <v>102804.02496</v>
      </c>
      <c r="S88" s="16">
        <v>52</v>
      </c>
      <c r="T88" s="16">
        <v>14</v>
      </c>
      <c r="U88" s="16" t="s">
        <v>1256</v>
      </c>
      <c r="V88" s="7" t="s">
        <v>425</v>
      </c>
      <c r="W88" s="1" t="s">
        <v>9</v>
      </c>
      <c r="X88" s="16" t="s">
        <v>47</v>
      </c>
      <c r="Y88" s="101">
        <v>44548</v>
      </c>
      <c r="Z88" s="161" t="s">
        <v>954</v>
      </c>
      <c r="AA88" s="5" t="s">
        <v>955</v>
      </c>
    </row>
    <row r="89" spans="1:27" s="2" customFormat="1" ht="55.9" hidden="1" customHeight="1" x14ac:dyDescent="0.2">
      <c r="A89" s="16">
        <v>9</v>
      </c>
      <c r="B89" s="21" t="s">
        <v>28</v>
      </c>
      <c r="C89" s="94" t="s">
        <v>357</v>
      </c>
      <c r="D89" s="6" t="s">
        <v>956</v>
      </c>
      <c r="E89" s="183" t="s">
        <v>412</v>
      </c>
      <c r="F89" s="29"/>
      <c r="G89" s="36" t="s">
        <v>957</v>
      </c>
      <c r="H89" s="24">
        <v>5</v>
      </c>
      <c r="I89" s="16">
        <v>24720</v>
      </c>
      <c r="J89" s="7">
        <v>45</v>
      </c>
      <c r="K89" s="16">
        <v>4</v>
      </c>
      <c r="L89" s="30">
        <f t="shared" si="6"/>
        <v>2</v>
      </c>
      <c r="M89" s="16">
        <v>2</v>
      </c>
      <c r="N89" s="16"/>
      <c r="O89" s="99" t="s">
        <v>34</v>
      </c>
      <c r="P89" s="7" t="s">
        <v>486</v>
      </c>
      <c r="Q89" s="37" t="s">
        <v>503</v>
      </c>
      <c r="R89" s="178">
        <f t="shared" si="7"/>
        <v>116306.61119999998</v>
      </c>
      <c r="S89" s="16">
        <v>52</v>
      </c>
      <c r="T89" s="16">
        <v>7</v>
      </c>
      <c r="U89" s="16" t="s">
        <v>1257</v>
      </c>
      <c r="V89" s="7" t="s">
        <v>421</v>
      </c>
      <c r="W89" s="1" t="s">
        <v>9</v>
      </c>
      <c r="X89" s="16" t="s">
        <v>47</v>
      </c>
      <c r="Y89" s="100" t="s">
        <v>958</v>
      </c>
      <c r="Z89" s="8" t="s">
        <v>959</v>
      </c>
      <c r="AA89" s="8" t="s">
        <v>960</v>
      </c>
    </row>
    <row r="90" spans="1:27" s="2" customFormat="1" ht="55.9" hidden="1" customHeight="1" x14ac:dyDescent="0.2">
      <c r="A90" s="16">
        <v>10</v>
      </c>
      <c r="B90" s="21" t="s">
        <v>28</v>
      </c>
      <c r="C90" s="94" t="s">
        <v>357</v>
      </c>
      <c r="D90" s="6" t="s">
        <v>961</v>
      </c>
      <c r="E90" s="183" t="s">
        <v>412</v>
      </c>
      <c r="F90" s="172" t="s">
        <v>189</v>
      </c>
      <c r="G90" s="36" t="s">
        <v>113</v>
      </c>
      <c r="H90" s="35" t="s">
        <v>80</v>
      </c>
      <c r="I90" s="16">
        <v>22470</v>
      </c>
      <c r="J90" s="7">
        <v>45</v>
      </c>
      <c r="K90" s="16">
        <v>4</v>
      </c>
      <c r="L90" s="30">
        <f t="shared" si="6"/>
        <v>1</v>
      </c>
      <c r="M90" s="16">
        <v>1</v>
      </c>
      <c r="N90" s="16"/>
      <c r="O90" s="99" t="s">
        <v>34</v>
      </c>
      <c r="P90" s="7" t="s">
        <v>416</v>
      </c>
      <c r="Q90" s="37" t="s">
        <v>488</v>
      </c>
      <c r="R90" s="178">
        <f t="shared" si="7"/>
        <v>105720.4512</v>
      </c>
      <c r="S90" s="16">
        <v>52</v>
      </c>
      <c r="T90" s="16"/>
      <c r="U90" s="16" t="s">
        <v>1257</v>
      </c>
      <c r="V90" s="7" t="s">
        <v>429</v>
      </c>
      <c r="W90" s="16">
        <v>2</v>
      </c>
      <c r="X90" s="16" t="s">
        <v>47</v>
      </c>
      <c r="Y90" s="100">
        <v>44477</v>
      </c>
      <c r="Z90" s="8" t="s">
        <v>962</v>
      </c>
      <c r="AA90" s="8" t="s">
        <v>963</v>
      </c>
    </row>
    <row r="91" spans="1:27" s="2" customFormat="1" ht="67.5" hidden="1" customHeight="1" x14ac:dyDescent="0.2">
      <c r="A91" s="16">
        <v>11</v>
      </c>
      <c r="B91" s="21" t="s">
        <v>28</v>
      </c>
      <c r="C91" s="94" t="s">
        <v>357</v>
      </c>
      <c r="D91" s="6" t="s">
        <v>51</v>
      </c>
      <c r="E91" s="183" t="s">
        <v>412</v>
      </c>
      <c r="F91" s="172" t="s">
        <v>189</v>
      </c>
      <c r="G91" s="36" t="s">
        <v>523</v>
      </c>
      <c r="H91" s="24" t="s">
        <v>79</v>
      </c>
      <c r="I91" s="16">
        <v>22470</v>
      </c>
      <c r="J91" s="7">
        <v>45</v>
      </c>
      <c r="K91" s="16">
        <v>4</v>
      </c>
      <c r="L91" s="30">
        <f t="shared" si="6"/>
        <v>1</v>
      </c>
      <c r="M91" s="16">
        <v>1</v>
      </c>
      <c r="N91" s="16"/>
      <c r="O91" s="99" t="s">
        <v>34</v>
      </c>
      <c r="P91" s="7" t="s">
        <v>416</v>
      </c>
      <c r="Q91" s="37" t="s">
        <v>488</v>
      </c>
      <c r="R91" s="178">
        <f t="shared" si="7"/>
        <v>105720.4512</v>
      </c>
      <c r="S91" s="16">
        <v>52</v>
      </c>
      <c r="T91" s="16">
        <v>7</v>
      </c>
      <c r="U91" s="16" t="s">
        <v>1256</v>
      </c>
      <c r="V91" s="7" t="s">
        <v>420</v>
      </c>
      <c r="W91" s="1" t="s">
        <v>9</v>
      </c>
      <c r="X91" s="16" t="s">
        <v>47</v>
      </c>
      <c r="Y91" s="100">
        <v>44470</v>
      </c>
      <c r="Z91" s="8" t="s">
        <v>964</v>
      </c>
      <c r="AA91" s="8" t="s">
        <v>965</v>
      </c>
    </row>
    <row r="92" spans="1:27" s="2" customFormat="1" ht="64.5" hidden="1" customHeight="1" x14ac:dyDescent="0.2">
      <c r="A92" s="16">
        <v>12</v>
      </c>
      <c r="B92" s="21" t="s">
        <v>28</v>
      </c>
      <c r="C92" s="94" t="s">
        <v>358</v>
      </c>
      <c r="D92" s="6" t="s">
        <v>966</v>
      </c>
      <c r="E92" s="183" t="s">
        <v>412</v>
      </c>
      <c r="F92" s="172" t="s">
        <v>189</v>
      </c>
      <c r="G92" s="36" t="s">
        <v>137</v>
      </c>
      <c r="H92" s="24">
        <v>5</v>
      </c>
      <c r="I92" s="16">
        <v>24720</v>
      </c>
      <c r="J92" s="7">
        <v>45</v>
      </c>
      <c r="K92" s="16">
        <v>8</v>
      </c>
      <c r="L92" s="30">
        <f t="shared" si="6"/>
        <v>1</v>
      </c>
      <c r="M92" s="16">
        <v>1</v>
      </c>
      <c r="N92" s="16"/>
      <c r="O92" s="99" t="s">
        <v>34</v>
      </c>
      <c r="P92" s="7" t="s">
        <v>486</v>
      </c>
      <c r="Q92" s="37" t="s">
        <v>503</v>
      </c>
      <c r="R92" s="178">
        <f t="shared" si="7"/>
        <v>120779.9424</v>
      </c>
      <c r="S92" s="16">
        <v>52</v>
      </c>
      <c r="T92" s="16">
        <v>14</v>
      </c>
      <c r="U92" s="16" t="s">
        <v>1256</v>
      </c>
      <c r="V92" s="7" t="s">
        <v>425</v>
      </c>
      <c r="W92" s="1" t="s">
        <v>9</v>
      </c>
      <c r="X92" s="16" t="s">
        <v>47</v>
      </c>
      <c r="Y92" s="100">
        <v>44036</v>
      </c>
      <c r="Z92" s="29" t="s">
        <v>967</v>
      </c>
      <c r="AA92" s="8" t="s">
        <v>968</v>
      </c>
    </row>
    <row r="93" spans="1:27" s="2" customFormat="1" ht="90.6" hidden="1" customHeight="1" x14ac:dyDescent="0.2">
      <c r="A93" s="16">
        <v>13</v>
      </c>
      <c r="B93" s="21" t="s">
        <v>28</v>
      </c>
      <c r="C93" s="94" t="s">
        <v>358</v>
      </c>
      <c r="D93" s="28" t="s">
        <v>328</v>
      </c>
      <c r="E93" s="183" t="s">
        <v>412</v>
      </c>
      <c r="F93" s="172"/>
      <c r="G93" s="36" t="s">
        <v>254</v>
      </c>
      <c r="H93" s="24">
        <v>4</v>
      </c>
      <c r="I93" s="113">
        <v>20340</v>
      </c>
      <c r="J93" s="7">
        <v>45</v>
      </c>
      <c r="K93" s="16">
        <v>4</v>
      </c>
      <c r="L93" s="30">
        <f t="shared" si="6"/>
        <v>1</v>
      </c>
      <c r="M93" s="16">
        <v>1</v>
      </c>
      <c r="N93" s="16"/>
      <c r="O93" s="99" t="s">
        <v>34</v>
      </c>
      <c r="P93" s="7" t="s">
        <v>486</v>
      </c>
      <c r="Q93" s="37" t="s">
        <v>503</v>
      </c>
      <c r="R93" s="178">
        <f t="shared" si="7"/>
        <v>95698.886400000003</v>
      </c>
      <c r="S93" s="16">
        <v>52</v>
      </c>
      <c r="T93" s="16">
        <v>7</v>
      </c>
      <c r="U93" s="16" t="s">
        <v>1257</v>
      </c>
      <c r="V93" s="7" t="s">
        <v>422</v>
      </c>
      <c r="W93" s="1" t="s">
        <v>9</v>
      </c>
      <c r="X93" s="16" t="s">
        <v>47</v>
      </c>
      <c r="Y93" s="100">
        <v>44528</v>
      </c>
      <c r="Z93" s="5" t="s">
        <v>969</v>
      </c>
      <c r="AA93" s="5" t="s">
        <v>680</v>
      </c>
    </row>
    <row r="94" spans="1:27" s="2" customFormat="1" ht="43.5" hidden="1" customHeight="1" x14ac:dyDescent="0.2">
      <c r="A94" s="16">
        <v>14</v>
      </c>
      <c r="B94" s="21" t="s">
        <v>28</v>
      </c>
      <c r="C94" s="94" t="s">
        <v>363</v>
      </c>
      <c r="D94" s="6" t="s">
        <v>42</v>
      </c>
      <c r="E94" s="183" t="s">
        <v>412</v>
      </c>
      <c r="F94" s="29"/>
      <c r="G94" s="36" t="s">
        <v>60</v>
      </c>
      <c r="H94" s="24" t="s">
        <v>79</v>
      </c>
      <c r="I94" s="16">
        <v>18490</v>
      </c>
      <c r="J94" s="7">
        <v>35</v>
      </c>
      <c r="K94" s="16">
        <v>4</v>
      </c>
      <c r="L94" s="30">
        <f t="shared" si="6"/>
        <v>1</v>
      </c>
      <c r="M94" s="16"/>
      <c r="N94" s="16">
        <v>1</v>
      </c>
      <c r="O94" s="99" t="s">
        <v>1260</v>
      </c>
      <c r="P94" s="7" t="s">
        <v>416</v>
      </c>
      <c r="Q94" s="32" t="s">
        <v>488</v>
      </c>
      <c r="R94" s="178">
        <f t="shared" si="7"/>
        <v>80995.075200000007</v>
      </c>
      <c r="S94" s="16">
        <v>52</v>
      </c>
      <c r="T94" s="16">
        <v>7</v>
      </c>
      <c r="U94" s="16" t="s">
        <v>1257</v>
      </c>
      <c r="V94" s="7" t="s">
        <v>426</v>
      </c>
      <c r="W94" s="1" t="s">
        <v>9</v>
      </c>
      <c r="X94" s="16" t="s">
        <v>47</v>
      </c>
      <c r="Y94" s="100">
        <v>43282</v>
      </c>
      <c r="Z94" s="29" t="s">
        <v>970</v>
      </c>
      <c r="AA94" s="8" t="s">
        <v>971</v>
      </c>
    </row>
    <row r="95" spans="1:27" s="2" customFormat="1" ht="75.599999999999994" hidden="1" customHeight="1" x14ac:dyDescent="0.2">
      <c r="A95" s="16">
        <v>15</v>
      </c>
      <c r="B95" s="21" t="s">
        <v>28</v>
      </c>
      <c r="C95" s="94" t="s">
        <v>681</v>
      </c>
      <c r="D95" s="6" t="s">
        <v>682</v>
      </c>
      <c r="E95" s="183" t="s">
        <v>412</v>
      </c>
      <c r="F95" s="29"/>
      <c r="G95" s="36" t="s">
        <v>188</v>
      </c>
      <c r="H95" s="24" t="s">
        <v>79</v>
      </c>
      <c r="I95" s="16">
        <v>18490</v>
      </c>
      <c r="J95" s="114">
        <v>42</v>
      </c>
      <c r="K95" s="16">
        <v>4</v>
      </c>
      <c r="L95" s="30">
        <f t="shared" si="6"/>
        <v>1</v>
      </c>
      <c r="M95" s="16">
        <v>1</v>
      </c>
      <c r="N95" s="16"/>
      <c r="O95" s="99" t="s">
        <v>34</v>
      </c>
      <c r="P95" s="7" t="s">
        <v>416</v>
      </c>
      <c r="Q95" s="32" t="s">
        <v>488</v>
      </c>
      <c r="R95" s="178">
        <f t="shared" si="7"/>
        <v>85194.819839999996</v>
      </c>
      <c r="S95" s="16">
        <v>52</v>
      </c>
      <c r="T95" s="16"/>
      <c r="U95" s="16" t="s">
        <v>1257</v>
      </c>
      <c r="V95" s="7" t="s">
        <v>430</v>
      </c>
      <c r="W95" s="1" t="s">
        <v>8</v>
      </c>
      <c r="X95" s="16"/>
      <c r="Y95" s="100">
        <v>44560</v>
      </c>
      <c r="Z95" s="29" t="s">
        <v>972</v>
      </c>
      <c r="AA95" s="8" t="s">
        <v>973</v>
      </c>
    </row>
    <row r="96" spans="1:27" s="2" customFormat="1" ht="65.25" hidden="1" customHeight="1" x14ac:dyDescent="0.2">
      <c r="A96" s="16">
        <v>16</v>
      </c>
      <c r="B96" s="21" t="s">
        <v>28</v>
      </c>
      <c r="C96" s="94" t="s">
        <v>683</v>
      </c>
      <c r="D96" s="6" t="s">
        <v>46</v>
      </c>
      <c r="E96" s="183" t="s">
        <v>412</v>
      </c>
      <c r="F96" s="29"/>
      <c r="G96" s="36" t="s">
        <v>57</v>
      </c>
      <c r="H96" s="24">
        <v>3</v>
      </c>
      <c r="I96" s="16">
        <v>13430</v>
      </c>
      <c r="J96" s="7">
        <v>45</v>
      </c>
      <c r="K96" s="16">
        <v>4</v>
      </c>
      <c r="L96" s="30">
        <f t="shared" si="6"/>
        <v>1</v>
      </c>
      <c r="M96" s="16"/>
      <c r="N96" s="16">
        <v>1</v>
      </c>
      <c r="O96" s="99" t="s">
        <v>1260</v>
      </c>
      <c r="P96" s="7" t="s">
        <v>416</v>
      </c>
      <c r="Q96" s="65" t="s">
        <v>488</v>
      </c>
      <c r="R96" s="178">
        <f t="shared" si="7"/>
        <v>63187.612799999995</v>
      </c>
      <c r="S96" s="16">
        <v>52</v>
      </c>
      <c r="T96" s="16"/>
      <c r="U96" s="16" t="s">
        <v>1257</v>
      </c>
      <c r="V96" s="7" t="s">
        <v>430</v>
      </c>
      <c r="W96" s="16" t="s">
        <v>8</v>
      </c>
      <c r="X96" s="16" t="s">
        <v>47</v>
      </c>
      <c r="Y96" s="100">
        <v>44460</v>
      </c>
      <c r="Z96" s="29" t="s">
        <v>974</v>
      </c>
      <c r="AA96" s="8" t="s">
        <v>975</v>
      </c>
    </row>
    <row r="97" spans="1:27" s="2" customFormat="1" ht="57" hidden="1" customHeight="1" x14ac:dyDescent="0.2">
      <c r="A97" s="16">
        <v>17</v>
      </c>
      <c r="B97" s="21" t="s">
        <v>28</v>
      </c>
      <c r="C97" s="94" t="s">
        <v>683</v>
      </c>
      <c r="D97" s="6" t="s">
        <v>46</v>
      </c>
      <c r="E97" s="183" t="s">
        <v>412</v>
      </c>
      <c r="F97" s="29"/>
      <c r="G97" s="36" t="s">
        <v>684</v>
      </c>
      <c r="H97" s="24">
        <v>3</v>
      </c>
      <c r="I97" s="16">
        <v>13430</v>
      </c>
      <c r="J97" s="7">
        <v>45</v>
      </c>
      <c r="K97" s="16">
        <v>4</v>
      </c>
      <c r="L97" s="30">
        <f t="shared" si="6"/>
        <v>1</v>
      </c>
      <c r="M97" s="16"/>
      <c r="N97" s="16">
        <v>1</v>
      </c>
      <c r="O97" s="99" t="s">
        <v>1260</v>
      </c>
      <c r="P97" s="7" t="s">
        <v>486</v>
      </c>
      <c r="Q97" s="37" t="s">
        <v>503</v>
      </c>
      <c r="R97" s="178">
        <f t="shared" si="7"/>
        <v>63187.612799999995</v>
      </c>
      <c r="S97" s="16">
        <v>52</v>
      </c>
      <c r="T97" s="16"/>
      <c r="U97" s="16" t="s">
        <v>1257</v>
      </c>
      <c r="V97" s="7" t="s">
        <v>424</v>
      </c>
      <c r="W97" s="16" t="s">
        <v>8</v>
      </c>
      <c r="X97" s="16" t="s">
        <v>47</v>
      </c>
      <c r="Y97" s="100">
        <v>44046</v>
      </c>
      <c r="Z97" s="29" t="s">
        <v>974</v>
      </c>
      <c r="AA97" s="8" t="s">
        <v>975</v>
      </c>
    </row>
    <row r="98" spans="1:27" s="2" customFormat="1" ht="64.5" hidden="1" customHeight="1" x14ac:dyDescent="0.2">
      <c r="A98" s="16">
        <v>18</v>
      </c>
      <c r="B98" s="21" t="s">
        <v>28</v>
      </c>
      <c r="C98" s="94" t="s">
        <v>359</v>
      </c>
      <c r="D98" s="6" t="s">
        <v>54</v>
      </c>
      <c r="E98" s="183" t="s">
        <v>412</v>
      </c>
      <c r="F98" s="29"/>
      <c r="G98" s="36" t="s">
        <v>196</v>
      </c>
      <c r="H98" s="24"/>
      <c r="I98" s="16">
        <v>14240</v>
      </c>
      <c r="J98" s="7">
        <v>35</v>
      </c>
      <c r="K98" s="16"/>
      <c r="L98" s="30">
        <f t="shared" si="6"/>
        <v>1</v>
      </c>
      <c r="M98" s="16"/>
      <c r="N98" s="16">
        <v>1</v>
      </c>
      <c r="O98" s="99" t="s">
        <v>1260</v>
      </c>
      <c r="P98" s="7" t="s">
        <v>486</v>
      </c>
      <c r="Q98" s="65" t="s">
        <v>503</v>
      </c>
      <c r="R98" s="178">
        <f t="shared" si="7"/>
        <v>59978.879999999997</v>
      </c>
      <c r="S98" s="16">
        <v>52</v>
      </c>
      <c r="T98" s="16"/>
      <c r="U98" s="16" t="s">
        <v>1257</v>
      </c>
      <c r="V98" s="7" t="s">
        <v>424</v>
      </c>
      <c r="W98" s="16">
        <v>2</v>
      </c>
      <c r="X98" s="16"/>
      <c r="Y98" s="100" t="s">
        <v>685</v>
      </c>
      <c r="Z98" s="29" t="s">
        <v>974</v>
      </c>
      <c r="AA98" s="8" t="s">
        <v>976</v>
      </c>
    </row>
    <row r="99" spans="1:27" s="2" customFormat="1" ht="43.5" hidden="1" customHeight="1" x14ac:dyDescent="0.2">
      <c r="A99" s="16">
        <v>19</v>
      </c>
      <c r="B99" s="21" t="s">
        <v>28</v>
      </c>
      <c r="C99" s="94" t="s">
        <v>359</v>
      </c>
      <c r="D99" s="6" t="s">
        <v>197</v>
      </c>
      <c r="E99" s="183" t="s">
        <v>412</v>
      </c>
      <c r="F99" s="29"/>
      <c r="G99" s="36" t="s">
        <v>198</v>
      </c>
      <c r="H99" s="24">
        <v>5</v>
      </c>
      <c r="I99" s="16">
        <v>17320</v>
      </c>
      <c r="J99" s="7">
        <v>40</v>
      </c>
      <c r="K99" s="16"/>
      <c r="L99" s="30">
        <f t="shared" si="6"/>
        <v>1</v>
      </c>
      <c r="M99" s="16">
        <v>1</v>
      </c>
      <c r="N99" s="16"/>
      <c r="O99" s="99" t="s">
        <v>34</v>
      </c>
      <c r="P99" s="7" t="s">
        <v>486</v>
      </c>
      <c r="Q99" s="37" t="s">
        <v>503</v>
      </c>
      <c r="R99" s="178">
        <f t="shared" si="7"/>
        <v>75653.759999999995</v>
      </c>
      <c r="S99" s="16">
        <v>52</v>
      </c>
      <c r="T99" s="16"/>
      <c r="U99" s="16" t="s">
        <v>1257</v>
      </c>
      <c r="V99" s="7" t="s">
        <v>424</v>
      </c>
      <c r="W99" s="16">
        <v>2</v>
      </c>
      <c r="X99" s="16" t="s">
        <v>47</v>
      </c>
      <c r="Y99" s="100">
        <v>43949</v>
      </c>
      <c r="Z99" s="29" t="s">
        <v>977</v>
      </c>
      <c r="AA99" s="8" t="s">
        <v>978</v>
      </c>
    </row>
    <row r="100" spans="1:27" s="2" customFormat="1" ht="43.5" hidden="1" customHeight="1" x14ac:dyDescent="0.2">
      <c r="A100" s="16">
        <v>20</v>
      </c>
      <c r="B100" s="21" t="s">
        <v>28</v>
      </c>
      <c r="C100" s="94" t="s">
        <v>359</v>
      </c>
      <c r="D100" s="6" t="s">
        <v>84</v>
      </c>
      <c r="E100" s="183" t="s">
        <v>412</v>
      </c>
      <c r="F100" s="29"/>
      <c r="G100" s="36" t="s">
        <v>639</v>
      </c>
      <c r="H100" s="24">
        <v>4</v>
      </c>
      <c r="I100" s="16">
        <v>15290</v>
      </c>
      <c r="J100" s="7">
        <v>40</v>
      </c>
      <c r="K100" s="16"/>
      <c r="L100" s="30">
        <f t="shared" si="6"/>
        <v>1</v>
      </c>
      <c r="M100" s="16">
        <v>1</v>
      </c>
      <c r="N100" s="16"/>
      <c r="O100" s="99" t="s">
        <v>34</v>
      </c>
      <c r="P100" s="7" t="s">
        <v>486</v>
      </c>
      <c r="Q100" s="37" t="s">
        <v>503</v>
      </c>
      <c r="R100" s="178">
        <f t="shared" si="7"/>
        <v>66786.720000000001</v>
      </c>
      <c r="S100" s="16">
        <v>52</v>
      </c>
      <c r="T100" s="16"/>
      <c r="U100" s="16" t="s">
        <v>1257</v>
      </c>
      <c r="V100" s="7" t="s">
        <v>429</v>
      </c>
      <c r="W100" s="16">
        <v>2</v>
      </c>
      <c r="X100" s="16" t="s">
        <v>47</v>
      </c>
      <c r="Y100" s="100">
        <v>44519</v>
      </c>
      <c r="Z100" s="29" t="s">
        <v>979</v>
      </c>
      <c r="AA100" s="162" t="s">
        <v>980</v>
      </c>
    </row>
    <row r="101" spans="1:27" s="2" customFormat="1" ht="75" hidden="1" customHeight="1" x14ac:dyDescent="0.2">
      <c r="A101" s="16">
        <v>21</v>
      </c>
      <c r="B101" s="21" t="s">
        <v>28</v>
      </c>
      <c r="C101" s="94" t="s">
        <v>359</v>
      </c>
      <c r="D101" s="6" t="s">
        <v>194</v>
      </c>
      <c r="E101" s="183" t="s">
        <v>412</v>
      </c>
      <c r="F101" s="29"/>
      <c r="G101" s="36" t="s">
        <v>195</v>
      </c>
      <c r="H101" s="24">
        <v>1</v>
      </c>
      <c r="I101" s="16">
        <v>14070</v>
      </c>
      <c r="J101" s="7">
        <v>37</v>
      </c>
      <c r="K101" s="16"/>
      <c r="L101" s="30">
        <f t="shared" si="6"/>
        <v>2</v>
      </c>
      <c r="M101" s="16">
        <v>2</v>
      </c>
      <c r="N101" s="16"/>
      <c r="O101" s="99" t="s">
        <v>34</v>
      </c>
      <c r="P101" s="7" t="s">
        <v>486</v>
      </c>
      <c r="Q101" s="37" t="s">
        <v>503</v>
      </c>
      <c r="R101" s="178">
        <f t="shared" si="7"/>
        <v>60140.808000000005</v>
      </c>
      <c r="S101" s="16">
        <v>52</v>
      </c>
      <c r="T101" s="16"/>
      <c r="U101" s="16" t="s">
        <v>1257</v>
      </c>
      <c r="V101" s="7" t="s">
        <v>429</v>
      </c>
      <c r="W101" s="16">
        <v>2</v>
      </c>
      <c r="X101" s="16" t="s">
        <v>49</v>
      </c>
      <c r="Y101" s="100" t="s">
        <v>981</v>
      </c>
      <c r="Z101" s="29" t="s">
        <v>982</v>
      </c>
      <c r="AA101" s="8" t="s">
        <v>983</v>
      </c>
    </row>
    <row r="102" spans="1:27" s="27" customFormat="1" ht="18" hidden="1" customHeight="1" x14ac:dyDescent="0.2">
      <c r="A102" s="22"/>
      <c r="B102" s="87"/>
      <c r="C102" s="93" t="s">
        <v>23</v>
      </c>
      <c r="D102" s="23"/>
      <c r="E102" s="93"/>
      <c r="F102" s="171"/>
      <c r="G102" s="24"/>
      <c r="H102" s="24"/>
      <c r="I102" s="25"/>
      <c r="J102" s="7"/>
      <c r="K102" s="25"/>
      <c r="L102" s="24"/>
      <c r="M102" s="25"/>
      <c r="N102" s="25"/>
      <c r="O102" s="98"/>
      <c r="P102" s="25"/>
      <c r="Q102" s="34"/>
      <c r="R102" s="179"/>
      <c r="S102" s="16"/>
      <c r="T102" s="26"/>
      <c r="U102" s="26"/>
      <c r="V102" s="26"/>
      <c r="W102" s="26"/>
      <c r="X102" s="26"/>
      <c r="Y102" s="26"/>
      <c r="Z102" s="159"/>
      <c r="AA102" s="22"/>
    </row>
    <row r="103" spans="1:27" s="2" customFormat="1" ht="59.25" hidden="1" customHeight="1" x14ac:dyDescent="0.2">
      <c r="A103" s="16">
        <v>1</v>
      </c>
      <c r="B103" s="21" t="s">
        <v>28</v>
      </c>
      <c r="C103" s="94" t="s">
        <v>358</v>
      </c>
      <c r="D103" s="6" t="s">
        <v>686</v>
      </c>
      <c r="E103" s="184" t="s">
        <v>414</v>
      </c>
      <c r="F103" s="29"/>
      <c r="G103" s="36" t="s">
        <v>687</v>
      </c>
      <c r="H103" s="24"/>
      <c r="I103" s="16">
        <v>35600</v>
      </c>
      <c r="J103" s="7">
        <v>30</v>
      </c>
      <c r="K103" s="16"/>
      <c r="L103" s="30">
        <f t="shared" ref="L103:L107" si="8">M103+N103</f>
        <v>1</v>
      </c>
      <c r="M103" s="16">
        <v>1</v>
      </c>
      <c r="N103" s="16"/>
      <c r="O103" s="99" t="s">
        <v>34</v>
      </c>
      <c r="P103" s="7" t="s">
        <v>486</v>
      </c>
      <c r="Q103" s="37" t="s">
        <v>503</v>
      </c>
      <c r="R103" s="178">
        <f>(I103*2.6*(J103/100+1)*(K103/100+1))*1.2</f>
        <v>144393.60000000001</v>
      </c>
      <c r="S103" s="16">
        <v>52</v>
      </c>
      <c r="T103" s="16"/>
      <c r="U103" s="16" t="s">
        <v>1257</v>
      </c>
      <c r="V103" s="33" t="s">
        <v>424</v>
      </c>
      <c r="W103" s="36" t="s">
        <v>10</v>
      </c>
      <c r="X103" s="16" t="s">
        <v>49</v>
      </c>
      <c r="Y103" s="100">
        <v>44547</v>
      </c>
      <c r="Z103" s="8" t="s">
        <v>688</v>
      </c>
      <c r="AA103" s="8" t="s">
        <v>689</v>
      </c>
    </row>
    <row r="104" spans="1:27" s="2" customFormat="1" ht="57.75" hidden="1" customHeight="1" x14ac:dyDescent="0.2">
      <c r="A104" s="83">
        <v>2</v>
      </c>
      <c r="B104" s="21" t="s">
        <v>28</v>
      </c>
      <c r="C104" s="94" t="s">
        <v>362</v>
      </c>
      <c r="D104" s="6" t="s">
        <v>131</v>
      </c>
      <c r="E104" s="184" t="s">
        <v>413</v>
      </c>
      <c r="F104" s="115" t="s">
        <v>189</v>
      </c>
      <c r="G104" s="36" t="s">
        <v>157</v>
      </c>
      <c r="H104" s="24"/>
      <c r="I104" s="16">
        <v>43900</v>
      </c>
      <c r="J104" s="7">
        <v>30</v>
      </c>
      <c r="K104" s="16"/>
      <c r="L104" s="30">
        <f t="shared" si="8"/>
        <v>1</v>
      </c>
      <c r="M104" s="16">
        <v>1</v>
      </c>
      <c r="N104" s="16"/>
      <c r="O104" s="99" t="s">
        <v>34</v>
      </c>
      <c r="P104" s="7" t="s">
        <v>416</v>
      </c>
      <c r="Q104" s="32" t="s">
        <v>488</v>
      </c>
      <c r="R104" s="178">
        <f>(I104*2.6*(J104/100+1)*(K104/100+1))*1.2</f>
        <v>178058.4</v>
      </c>
      <c r="S104" s="16">
        <v>52</v>
      </c>
      <c r="T104" s="16"/>
      <c r="U104" s="16" t="s">
        <v>1257</v>
      </c>
      <c r="V104" s="33" t="s">
        <v>424</v>
      </c>
      <c r="W104" s="36" t="s">
        <v>10</v>
      </c>
      <c r="X104" s="16" t="s">
        <v>49</v>
      </c>
      <c r="Y104" s="101">
        <v>44152</v>
      </c>
      <c r="Z104" s="5" t="s">
        <v>984</v>
      </c>
      <c r="AA104" s="8" t="s">
        <v>985</v>
      </c>
    </row>
    <row r="105" spans="1:27" s="2" customFormat="1" ht="57" hidden="1" customHeight="1" x14ac:dyDescent="0.2">
      <c r="A105" s="83">
        <v>3</v>
      </c>
      <c r="B105" s="21" t="s">
        <v>28</v>
      </c>
      <c r="C105" s="92" t="s">
        <v>363</v>
      </c>
      <c r="D105" s="6" t="s">
        <v>690</v>
      </c>
      <c r="E105" s="184" t="s">
        <v>413</v>
      </c>
      <c r="F105" s="115"/>
      <c r="G105" s="36" t="s">
        <v>691</v>
      </c>
      <c r="H105" s="24"/>
      <c r="I105" s="16">
        <v>42800</v>
      </c>
      <c r="J105" s="7">
        <v>30</v>
      </c>
      <c r="K105" s="16"/>
      <c r="L105" s="30">
        <f t="shared" si="8"/>
        <v>1</v>
      </c>
      <c r="M105" s="16">
        <v>1</v>
      </c>
      <c r="N105" s="16"/>
      <c r="O105" s="99" t="s">
        <v>34</v>
      </c>
      <c r="P105" s="7" t="s">
        <v>416</v>
      </c>
      <c r="Q105" s="32" t="s">
        <v>488</v>
      </c>
      <c r="R105" s="178">
        <f>(I105*2.6*(J105/100+1)*(K105/100+1))*1.2</f>
        <v>173596.79999999999</v>
      </c>
      <c r="S105" s="16">
        <v>52</v>
      </c>
      <c r="T105" s="16"/>
      <c r="U105" s="16" t="s">
        <v>1257</v>
      </c>
      <c r="V105" s="33" t="s">
        <v>424</v>
      </c>
      <c r="W105" s="36" t="s">
        <v>10</v>
      </c>
      <c r="X105" s="16" t="s">
        <v>49</v>
      </c>
      <c r="Y105" s="101">
        <v>44550</v>
      </c>
      <c r="Z105" s="5" t="s">
        <v>692</v>
      </c>
      <c r="AA105" s="8" t="s">
        <v>693</v>
      </c>
    </row>
    <row r="106" spans="1:27" s="2" customFormat="1" ht="47.45" hidden="1" customHeight="1" x14ac:dyDescent="0.2">
      <c r="A106" s="16">
        <v>4</v>
      </c>
      <c r="B106" s="21" t="s">
        <v>28</v>
      </c>
      <c r="C106" s="92" t="s">
        <v>43</v>
      </c>
      <c r="D106" s="6" t="s">
        <v>273</v>
      </c>
      <c r="E106" s="184" t="s">
        <v>414</v>
      </c>
      <c r="F106" s="115"/>
      <c r="G106" s="36" t="s">
        <v>238</v>
      </c>
      <c r="H106" s="24"/>
      <c r="I106" s="16">
        <v>33400</v>
      </c>
      <c r="J106" s="7">
        <v>30</v>
      </c>
      <c r="K106" s="16"/>
      <c r="L106" s="30">
        <f t="shared" si="8"/>
        <v>1</v>
      </c>
      <c r="M106" s="16">
        <v>1</v>
      </c>
      <c r="N106" s="16"/>
      <c r="O106" s="99" t="s">
        <v>34</v>
      </c>
      <c r="P106" s="7" t="s">
        <v>486</v>
      </c>
      <c r="Q106" s="37" t="s">
        <v>503</v>
      </c>
      <c r="R106" s="178">
        <f>(I106*2.6*(J106/100+1)*(K106/100+1))*1.2</f>
        <v>135470.39999999999</v>
      </c>
      <c r="S106" s="16">
        <v>52</v>
      </c>
      <c r="T106" s="16"/>
      <c r="U106" s="16" t="s">
        <v>1257</v>
      </c>
      <c r="V106" s="33" t="s">
        <v>424</v>
      </c>
      <c r="W106" s="36" t="s">
        <v>10</v>
      </c>
      <c r="X106" s="16" t="s">
        <v>49</v>
      </c>
      <c r="Y106" s="101">
        <v>44407</v>
      </c>
      <c r="Z106" s="5" t="s">
        <v>524</v>
      </c>
      <c r="AA106" s="8" t="s">
        <v>525</v>
      </c>
    </row>
    <row r="107" spans="1:27" s="2" customFormat="1" ht="38.25" hidden="1" customHeight="1" x14ac:dyDescent="0.2">
      <c r="A107" s="16">
        <v>5</v>
      </c>
      <c r="B107" s="21" t="s">
        <v>28</v>
      </c>
      <c r="C107" s="92" t="s">
        <v>360</v>
      </c>
      <c r="D107" s="6" t="s">
        <v>222</v>
      </c>
      <c r="E107" s="184" t="s">
        <v>413</v>
      </c>
      <c r="F107" s="115" t="s">
        <v>189</v>
      </c>
      <c r="G107" s="36" t="s">
        <v>178</v>
      </c>
      <c r="H107" s="24"/>
      <c r="I107" s="16">
        <v>40700</v>
      </c>
      <c r="J107" s="7">
        <v>30</v>
      </c>
      <c r="K107" s="16"/>
      <c r="L107" s="30">
        <f t="shared" si="8"/>
        <v>1</v>
      </c>
      <c r="M107" s="16">
        <v>1</v>
      </c>
      <c r="N107" s="16"/>
      <c r="O107" s="99" t="s">
        <v>34</v>
      </c>
      <c r="P107" s="7" t="s">
        <v>416</v>
      </c>
      <c r="Q107" s="32" t="s">
        <v>488</v>
      </c>
      <c r="R107" s="178">
        <f>(I107*2.6*(J107/100+1)*(K107/100+1))*1.2</f>
        <v>165079.19999999998</v>
      </c>
      <c r="S107" s="16">
        <v>52</v>
      </c>
      <c r="T107" s="16">
        <v>7</v>
      </c>
      <c r="U107" s="16" t="s">
        <v>1257</v>
      </c>
      <c r="V107" s="7" t="s">
        <v>475</v>
      </c>
      <c r="W107" s="1" t="s">
        <v>9</v>
      </c>
      <c r="X107" s="16" t="s">
        <v>47</v>
      </c>
      <c r="Y107" s="101">
        <v>44373</v>
      </c>
      <c r="Z107" s="5" t="s">
        <v>526</v>
      </c>
      <c r="AA107" s="8" t="s">
        <v>694</v>
      </c>
    </row>
    <row r="108" spans="1:27" s="19" customFormat="1" ht="27.6" hidden="1" customHeight="1" x14ac:dyDescent="0.2">
      <c r="A108" s="141"/>
      <c r="B108" s="142" t="s">
        <v>96</v>
      </c>
      <c r="C108" s="143"/>
      <c r="D108" s="144"/>
      <c r="E108" s="182"/>
      <c r="F108" s="163"/>
      <c r="G108" s="141"/>
      <c r="H108" s="152"/>
      <c r="I108" s="141"/>
      <c r="J108" s="141"/>
      <c r="K108" s="141"/>
      <c r="L108" s="141"/>
      <c r="M108" s="141"/>
      <c r="N108" s="141"/>
      <c r="O108" s="146"/>
      <c r="P108" s="141"/>
      <c r="Q108" s="147"/>
      <c r="R108" s="180"/>
      <c r="S108" s="141"/>
      <c r="T108" s="141"/>
      <c r="U108" s="141"/>
      <c r="V108" s="141"/>
      <c r="W108" s="141"/>
      <c r="X108" s="141"/>
      <c r="Y108" s="141"/>
      <c r="Z108" s="157"/>
      <c r="AA108" s="155"/>
    </row>
    <row r="109" spans="1:27" s="27" customFormat="1" ht="18" hidden="1" customHeight="1" x14ac:dyDescent="0.2">
      <c r="A109" s="22"/>
      <c r="B109" s="87"/>
      <c r="C109" s="93" t="s">
        <v>19</v>
      </c>
      <c r="D109" s="23"/>
      <c r="E109" s="93"/>
      <c r="F109" s="171"/>
      <c r="G109" s="24"/>
      <c r="H109" s="24"/>
      <c r="I109" s="25"/>
      <c r="J109" s="7"/>
      <c r="K109" s="25"/>
      <c r="L109" s="24"/>
      <c r="M109" s="25"/>
      <c r="N109" s="25"/>
      <c r="O109" s="98"/>
      <c r="P109" s="25"/>
      <c r="Q109" s="34"/>
      <c r="R109" s="179"/>
      <c r="S109" s="16"/>
      <c r="T109" s="26"/>
      <c r="U109" s="26"/>
      <c r="V109" s="26"/>
      <c r="W109" s="26"/>
      <c r="X109" s="26"/>
      <c r="Y109" s="26"/>
      <c r="Z109" s="159"/>
      <c r="AA109" s="22"/>
    </row>
    <row r="110" spans="1:27" s="2" customFormat="1" ht="57" hidden="1" customHeight="1" x14ac:dyDescent="0.2">
      <c r="A110" s="16">
        <v>1</v>
      </c>
      <c r="B110" s="88" t="s">
        <v>96</v>
      </c>
      <c r="C110" s="92" t="s">
        <v>1249</v>
      </c>
      <c r="D110" s="6" t="s">
        <v>210</v>
      </c>
      <c r="E110" s="183" t="s">
        <v>894</v>
      </c>
      <c r="F110" s="171"/>
      <c r="G110" s="36" t="s">
        <v>538</v>
      </c>
      <c r="H110" s="24">
        <v>4</v>
      </c>
      <c r="I110" s="16">
        <v>19420</v>
      </c>
      <c r="J110" s="7">
        <v>45</v>
      </c>
      <c r="K110" s="16">
        <v>4</v>
      </c>
      <c r="L110" s="30">
        <f>SUBTOTAL(9,M110:N110)</f>
        <v>0</v>
      </c>
      <c r="M110" s="16">
        <v>1</v>
      </c>
      <c r="N110" s="16"/>
      <c r="O110" s="99" t="s">
        <v>34</v>
      </c>
      <c r="P110" s="7" t="s">
        <v>486</v>
      </c>
      <c r="Q110" s="37" t="s">
        <v>506</v>
      </c>
      <c r="R110" s="179">
        <f t="shared" ref="R110:R115" si="9">I110*2.6*1.45*1.04*1.2</f>
        <v>91370.323199999999</v>
      </c>
      <c r="S110" s="16">
        <v>52</v>
      </c>
      <c r="T110" s="16">
        <v>7</v>
      </c>
      <c r="U110" s="16" t="s">
        <v>1257</v>
      </c>
      <c r="V110" s="7" t="s">
        <v>431</v>
      </c>
      <c r="W110" s="1" t="s">
        <v>9</v>
      </c>
      <c r="X110" s="16" t="s">
        <v>47</v>
      </c>
      <c r="Y110" s="101">
        <v>44330</v>
      </c>
      <c r="Z110" s="8" t="s">
        <v>348</v>
      </c>
      <c r="AA110" s="8" t="s">
        <v>734</v>
      </c>
    </row>
    <row r="111" spans="1:27" s="2" customFormat="1" ht="57" hidden="1" customHeight="1" x14ac:dyDescent="0.2">
      <c r="A111" s="16">
        <v>2</v>
      </c>
      <c r="B111" s="88" t="s">
        <v>96</v>
      </c>
      <c r="C111" s="92" t="s">
        <v>1249</v>
      </c>
      <c r="D111" s="6" t="s">
        <v>210</v>
      </c>
      <c r="E111" s="183" t="s">
        <v>894</v>
      </c>
      <c r="F111" s="171"/>
      <c r="G111" s="36" t="s">
        <v>660</v>
      </c>
      <c r="H111" s="24">
        <v>4</v>
      </c>
      <c r="I111" s="16">
        <v>19420</v>
      </c>
      <c r="J111" s="7">
        <v>45</v>
      </c>
      <c r="K111" s="16">
        <v>4</v>
      </c>
      <c r="L111" s="30">
        <f>SUBTOTAL(9,M111:N111)</f>
        <v>0</v>
      </c>
      <c r="M111" s="16">
        <v>1</v>
      </c>
      <c r="N111" s="16"/>
      <c r="O111" s="99" t="s">
        <v>34</v>
      </c>
      <c r="P111" s="7" t="s">
        <v>486</v>
      </c>
      <c r="Q111" s="37" t="s">
        <v>506</v>
      </c>
      <c r="R111" s="179">
        <f t="shared" si="9"/>
        <v>91370.323199999999</v>
      </c>
      <c r="S111" s="16">
        <v>52</v>
      </c>
      <c r="T111" s="16">
        <v>7</v>
      </c>
      <c r="U111" s="16" t="s">
        <v>1257</v>
      </c>
      <c r="V111" s="7" t="s">
        <v>431</v>
      </c>
      <c r="W111" s="1" t="s">
        <v>9</v>
      </c>
      <c r="X111" s="16" t="s">
        <v>47</v>
      </c>
      <c r="Y111" s="101">
        <v>44330</v>
      </c>
      <c r="Z111" s="8" t="s">
        <v>348</v>
      </c>
      <c r="AA111" s="8" t="s">
        <v>734</v>
      </c>
    </row>
    <row r="112" spans="1:27" s="2" customFormat="1" ht="68.25" hidden="1" customHeight="1" x14ac:dyDescent="0.2">
      <c r="A112" s="16">
        <v>3</v>
      </c>
      <c r="B112" s="88" t="s">
        <v>96</v>
      </c>
      <c r="C112" s="92" t="s">
        <v>1249</v>
      </c>
      <c r="D112" s="6" t="s">
        <v>33</v>
      </c>
      <c r="E112" s="183" t="s">
        <v>894</v>
      </c>
      <c r="F112" s="171"/>
      <c r="G112" s="36" t="s">
        <v>661</v>
      </c>
      <c r="H112" s="24">
        <v>5</v>
      </c>
      <c r="I112" s="16">
        <v>23600</v>
      </c>
      <c r="J112" s="7">
        <v>45</v>
      </c>
      <c r="K112" s="16">
        <v>4</v>
      </c>
      <c r="L112" s="30">
        <f t="shared" ref="L112:L121" si="10">M112+N112</f>
        <v>1</v>
      </c>
      <c r="M112" s="16">
        <v>1</v>
      </c>
      <c r="N112" s="16"/>
      <c r="O112" s="99" t="s">
        <v>34</v>
      </c>
      <c r="P112" s="7" t="s">
        <v>486</v>
      </c>
      <c r="Q112" s="37" t="s">
        <v>506</v>
      </c>
      <c r="R112" s="179">
        <f t="shared" si="9"/>
        <v>111037.056</v>
      </c>
      <c r="S112" s="16">
        <v>52</v>
      </c>
      <c r="T112" s="16">
        <v>7</v>
      </c>
      <c r="U112" s="16" t="s">
        <v>1257</v>
      </c>
      <c r="V112" s="7" t="s">
        <v>431</v>
      </c>
      <c r="W112" s="36" t="s">
        <v>9</v>
      </c>
      <c r="X112" s="16" t="s">
        <v>47</v>
      </c>
      <c r="Y112" s="101">
        <v>44543</v>
      </c>
      <c r="Z112" s="8" t="s">
        <v>348</v>
      </c>
      <c r="AA112" s="8" t="s">
        <v>732</v>
      </c>
    </row>
    <row r="113" spans="1:27" s="2" customFormat="1" ht="57" hidden="1" customHeight="1" x14ac:dyDescent="0.2">
      <c r="A113" s="16">
        <v>4</v>
      </c>
      <c r="B113" s="88" t="s">
        <v>96</v>
      </c>
      <c r="C113" s="92" t="s">
        <v>1250</v>
      </c>
      <c r="D113" s="6" t="s">
        <v>171</v>
      </c>
      <c r="E113" s="183" t="s">
        <v>894</v>
      </c>
      <c r="F113" s="171"/>
      <c r="G113" s="36" t="s">
        <v>170</v>
      </c>
      <c r="H113" s="24">
        <v>5</v>
      </c>
      <c r="I113" s="16">
        <v>23600</v>
      </c>
      <c r="J113" s="7">
        <v>45</v>
      </c>
      <c r="K113" s="16">
        <v>4</v>
      </c>
      <c r="L113" s="30">
        <f t="shared" si="10"/>
        <v>2</v>
      </c>
      <c r="M113" s="16">
        <v>2</v>
      </c>
      <c r="N113" s="16"/>
      <c r="O113" s="99" t="s">
        <v>34</v>
      </c>
      <c r="P113" s="7" t="s">
        <v>486</v>
      </c>
      <c r="Q113" s="37" t="s">
        <v>506</v>
      </c>
      <c r="R113" s="179">
        <f t="shared" si="9"/>
        <v>111037.056</v>
      </c>
      <c r="S113" s="16">
        <v>52</v>
      </c>
      <c r="T113" s="16">
        <v>7</v>
      </c>
      <c r="U113" s="16" t="s">
        <v>1257</v>
      </c>
      <c r="V113" s="7" t="s">
        <v>422</v>
      </c>
      <c r="W113" s="1" t="s">
        <v>9</v>
      </c>
      <c r="X113" s="16" t="s">
        <v>47</v>
      </c>
      <c r="Y113" s="101" t="s">
        <v>806</v>
      </c>
      <c r="Z113" s="8" t="s">
        <v>348</v>
      </c>
      <c r="AA113" s="8" t="s">
        <v>752</v>
      </c>
    </row>
    <row r="114" spans="1:27" s="2" customFormat="1" ht="57" hidden="1" customHeight="1" x14ac:dyDescent="0.2">
      <c r="A114" s="16">
        <v>5</v>
      </c>
      <c r="B114" s="88" t="s">
        <v>96</v>
      </c>
      <c r="C114" s="92" t="s">
        <v>1250</v>
      </c>
      <c r="D114" s="6" t="s">
        <v>171</v>
      </c>
      <c r="E114" s="183" t="s">
        <v>894</v>
      </c>
      <c r="F114" s="171"/>
      <c r="G114" s="36" t="s">
        <v>578</v>
      </c>
      <c r="H114" s="24">
        <v>5</v>
      </c>
      <c r="I114" s="16">
        <v>23600</v>
      </c>
      <c r="J114" s="7">
        <v>45</v>
      </c>
      <c r="K114" s="16">
        <v>4</v>
      </c>
      <c r="L114" s="30">
        <f>SUBTOTAL(9,M114:N114)</f>
        <v>0</v>
      </c>
      <c r="M114" s="16">
        <v>1</v>
      </c>
      <c r="N114" s="16"/>
      <c r="O114" s="99" t="s">
        <v>34</v>
      </c>
      <c r="P114" s="7" t="s">
        <v>486</v>
      </c>
      <c r="Q114" s="37" t="s">
        <v>506</v>
      </c>
      <c r="R114" s="179">
        <f t="shared" si="9"/>
        <v>111037.056</v>
      </c>
      <c r="S114" s="16">
        <v>52</v>
      </c>
      <c r="T114" s="16">
        <v>7</v>
      </c>
      <c r="U114" s="16" t="s">
        <v>1257</v>
      </c>
      <c r="V114" s="7" t="s">
        <v>422</v>
      </c>
      <c r="W114" s="1" t="s">
        <v>9</v>
      </c>
      <c r="X114" s="16" t="s">
        <v>47</v>
      </c>
      <c r="Y114" s="101">
        <v>44551</v>
      </c>
      <c r="Z114" s="8" t="s">
        <v>348</v>
      </c>
      <c r="AA114" s="8" t="s">
        <v>752</v>
      </c>
    </row>
    <row r="115" spans="1:27" s="2" customFormat="1" ht="57" hidden="1" customHeight="1" x14ac:dyDescent="0.2">
      <c r="A115" s="16">
        <v>6</v>
      </c>
      <c r="B115" s="88" t="s">
        <v>96</v>
      </c>
      <c r="C115" s="92" t="s">
        <v>1249</v>
      </c>
      <c r="D115" s="6" t="s">
        <v>249</v>
      </c>
      <c r="E115" s="183" t="s">
        <v>894</v>
      </c>
      <c r="F115" s="171"/>
      <c r="G115" s="36" t="s">
        <v>248</v>
      </c>
      <c r="H115" s="24">
        <v>5</v>
      </c>
      <c r="I115" s="16">
        <v>23600</v>
      </c>
      <c r="J115" s="7">
        <v>45</v>
      </c>
      <c r="K115" s="16">
        <v>4</v>
      </c>
      <c r="L115" s="30">
        <f>SUBTOTAL(9,M115:N115)</f>
        <v>0</v>
      </c>
      <c r="M115" s="16">
        <v>1</v>
      </c>
      <c r="N115" s="16"/>
      <c r="O115" s="99" t="s">
        <v>34</v>
      </c>
      <c r="P115" s="7" t="s">
        <v>486</v>
      </c>
      <c r="Q115" s="37" t="s">
        <v>506</v>
      </c>
      <c r="R115" s="179">
        <f t="shared" si="9"/>
        <v>111037.056</v>
      </c>
      <c r="S115" s="16">
        <v>52</v>
      </c>
      <c r="T115" s="16">
        <v>7</v>
      </c>
      <c r="U115" s="16" t="s">
        <v>1257</v>
      </c>
      <c r="V115" s="7" t="s">
        <v>432</v>
      </c>
      <c r="W115" s="1" t="s">
        <v>9</v>
      </c>
      <c r="X115" s="16" t="s">
        <v>47</v>
      </c>
      <c r="Y115" s="101">
        <v>44531</v>
      </c>
      <c r="Z115" s="8" t="s">
        <v>348</v>
      </c>
      <c r="AA115" s="8" t="s">
        <v>734</v>
      </c>
    </row>
    <row r="116" spans="1:27" s="2" customFormat="1" ht="57" hidden="1" customHeight="1" x14ac:dyDescent="0.2">
      <c r="A116" s="16">
        <v>7</v>
      </c>
      <c r="B116" s="88" t="s">
        <v>96</v>
      </c>
      <c r="C116" s="92" t="s">
        <v>1249</v>
      </c>
      <c r="D116" s="6" t="s">
        <v>1131</v>
      </c>
      <c r="E116" s="183" t="s">
        <v>412</v>
      </c>
      <c r="F116" s="29"/>
      <c r="G116" s="36" t="s">
        <v>57</v>
      </c>
      <c r="H116" s="24">
        <v>4</v>
      </c>
      <c r="I116" s="16">
        <v>15290</v>
      </c>
      <c r="J116" s="7">
        <v>45</v>
      </c>
      <c r="K116" s="16">
        <v>4</v>
      </c>
      <c r="L116" s="30">
        <f>SUBTOTAL(9,M116:N116)</f>
        <v>0</v>
      </c>
      <c r="M116" s="16">
        <v>1</v>
      </c>
      <c r="N116" s="16"/>
      <c r="O116" s="99" t="s">
        <v>1260</v>
      </c>
      <c r="P116" s="7" t="s">
        <v>486</v>
      </c>
      <c r="Q116" s="37" t="s">
        <v>1132</v>
      </c>
      <c r="R116" s="179">
        <f>I116*1.2*1.45*1.04*2.6</f>
        <v>71938.838400000008</v>
      </c>
      <c r="S116" s="16">
        <v>52</v>
      </c>
      <c r="T116" s="16">
        <v>7</v>
      </c>
      <c r="U116" s="16" t="s">
        <v>1257</v>
      </c>
      <c r="V116" s="7" t="s">
        <v>432</v>
      </c>
      <c r="W116" s="1" t="s">
        <v>9</v>
      </c>
      <c r="X116" s="16" t="s">
        <v>47</v>
      </c>
      <c r="Y116" s="101">
        <v>44581</v>
      </c>
      <c r="Z116" s="5" t="s">
        <v>1133</v>
      </c>
      <c r="AA116" s="8" t="s">
        <v>1134</v>
      </c>
    </row>
    <row r="117" spans="1:27" s="2" customFormat="1" ht="57" hidden="1" customHeight="1" x14ac:dyDescent="0.2">
      <c r="A117" s="16">
        <v>8</v>
      </c>
      <c r="B117" s="88" t="s">
        <v>96</v>
      </c>
      <c r="C117" s="92" t="s">
        <v>1251</v>
      </c>
      <c r="D117" s="6" t="s">
        <v>1135</v>
      </c>
      <c r="E117" s="183" t="s">
        <v>412</v>
      </c>
      <c r="F117" s="29"/>
      <c r="G117" s="36" t="s">
        <v>710</v>
      </c>
      <c r="H117" s="24">
        <v>5</v>
      </c>
      <c r="I117" s="16">
        <v>18970</v>
      </c>
      <c r="J117" s="7">
        <v>45</v>
      </c>
      <c r="K117" s="16">
        <v>4</v>
      </c>
      <c r="L117" s="30">
        <f t="shared" ref="L117" si="11">M117+N117</f>
        <v>1</v>
      </c>
      <c r="M117" s="16">
        <v>1</v>
      </c>
      <c r="N117" s="16"/>
      <c r="O117" s="99" t="s">
        <v>34</v>
      </c>
      <c r="P117" s="7" t="s">
        <v>486</v>
      </c>
      <c r="Q117" s="37" t="s">
        <v>506</v>
      </c>
      <c r="R117" s="179">
        <f>I117*1.2*1.45*1.04*2.6</f>
        <v>89253.091199999981</v>
      </c>
      <c r="S117" s="16">
        <v>52</v>
      </c>
      <c r="T117" s="16"/>
      <c r="U117" s="16" t="s">
        <v>1256</v>
      </c>
      <c r="V117" s="7" t="s">
        <v>423</v>
      </c>
      <c r="W117" s="1" t="s">
        <v>8</v>
      </c>
      <c r="X117" s="16" t="s">
        <v>47</v>
      </c>
      <c r="Y117" s="101">
        <v>44620</v>
      </c>
      <c r="Z117" s="5" t="s">
        <v>1136</v>
      </c>
      <c r="AA117" s="8" t="s">
        <v>1137</v>
      </c>
    </row>
    <row r="118" spans="1:27" s="2" customFormat="1" ht="57" hidden="1" customHeight="1" x14ac:dyDescent="0.2">
      <c r="A118" s="16">
        <v>9</v>
      </c>
      <c r="B118" s="88" t="s">
        <v>96</v>
      </c>
      <c r="C118" s="92" t="s">
        <v>1252</v>
      </c>
      <c r="D118" s="6" t="s">
        <v>171</v>
      </c>
      <c r="E118" s="183" t="s">
        <v>894</v>
      </c>
      <c r="F118" s="171"/>
      <c r="G118" s="36" t="s">
        <v>215</v>
      </c>
      <c r="H118" s="24">
        <v>4</v>
      </c>
      <c r="I118" s="16">
        <v>18490</v>
      </c>
      <c r="J118" s="7">
        <v>45</v>
      </c>
      <c r="K118" s="16">
        <v>4</v>
      </c>
      <c r="L118" s="30">
        <f t="shared" si="10"/>
        <v>1</v>
      </c>
      <c r="M118" s="16">
        <v>1</v>
      </c>
      <c r="N118" s="16"/>
      <c r="O118" s="99" t="s">
        <v>34</v>
      </c>
      <c r="P118" s="7" t="s">
        <v>486</v>
      </c>
      <c r="Q118" s="37" t="s">
        <v>522</v>
      </c>
      <c r="R118" s="179">
        <f>I118*2.6*1.45*1.04*1.2</f>
        <v>86994.710399999996</v>
      </c>
      <c r="S118" s="16">
        <v>52</v>
      </c>
      <c r="T118" s="16">
        <v>7</v>
      </c>
      <c r="U118" s="16" t="s">
        <v>1257</v>
      </c>
      <c r="V118" s="7" t="s">
        <v>422</v>
      </c>
      <c r="W118" s="1" t="s">
        <v>9</v>
      </c>
      <c r="X118" s="16" t="s">
        <v>47</v>
      </c>
      <c r="Y118" s="101">
        <v>44561</v>
      </c>
      <c r="Z118" s="8" t="s">
        <v>348</v>
      </c>
      <c r="AA118" s="8" t="s">
        <v>752</v>
      </c>
    </row>
    <row r="119" spans="1:27" s="2" customFormat="1" ht="57" hidden="1" customHeight="1" x14ac:dyDescent="0.2">
      <c r="A119" s="16">
        <v>10</v>
      </c>
      <c r="B119" s="88" t="s">
        <v>96</v>
      </c>
      <c r="C119" s="92" t="s">
        <v>1252</v>
      </c>
      <c r="D119" s="6" t="s">
        <v>171</v>
      </c>
      <c r="E119" s="183" t="s">
        <v>894</v>
      </c>
      <c r="F119" s="171"/>
      <c r="G119" s="36">
        <v>319</v>
      </c>
      <c r="H119" s="24">
        <v>4</v>
      </c>
      <c r="I119" s="16">
        <v>18490</v>
      </c>
      <c r="J119" s="7">
        <v>45</v>
      </c>
      <c r="K119" s="16">
        <v>4</v>
      </c>
      <c r="L119" s="30">
        <f t="shared" si="10"/>
        <v>1</v>
      </c>
      <c r="M119" s="16">
        <v>1</v>
      </c>
      <c r="N119" s="16"/>
      <c r="O119" s="99" t="s">
        <v>34</v>
      </c>
      <c r="P119" s="7" t="s">
        <v>486</v>
      </c>
      <c r="Q119" s="37" t="s">
        <v>522</v>
      </c>
      <c r="R119" s="179">
        <f>I119*2.6*1.45*1.04*1.2</f>
        <v>86994.710399999996</v>
      </c>
      <c r="S119" s="16">
        <v>52</v>
      </c>
      <c r="T119" s="16">
        <v>7</v>
      </c>
      <c r="U119" s="16" t="s">
        <v>1257</v>
      </c>
      <c r="V119" s="7" t="s">
        <v>422</v>
      </c>
      <c r="W119" s="1" t="s">
        <v>9</v>
      </c>
      <c r="X119" s="16" t="s">
        <v>47</v>
      </c>
      <c r="Y119" s="101">
        <v>44078</v>
      </c>
      <c r="Z119" s="8" t="s">
        <v>348</v>
      </c>
      <c r="AA119" s="8" t="s">
        <v>752</v>
      </c>
    </row>
    <row r="120" spans="1:27" s="2" customFormat="1" ht="60.6" hidden="1" customHeight="1" x14ac:dyDescent="0.2">
      <c r="A120" s="16">
        <v>11</v>
      </c>
      <c r="B120" s="88" t="s">
        <v>96</v>
      </c>
      <c r="C120" s="92" t="s">
        <v>1252</v>
      </c>
      <c r="D120" s="6" t="s">
        <v>171</v>
      </c>
      <c r="E120" s="183" t="s">
        <v>894</v>
      </c>
      <c r="F120" s="29"/>
      <c r="G120" s="116" t="s">
        <v>868</v>
      </c>
      <c r="H120" s="24">
        <v>6</v>
      </c>
      <c r="I120" s="16">
        <v>27950</v>
      </c>
      <c r="J120" s="7">
        <v>45</v>
      </c>
      <c r="K120" s="16">
        <v>4</v>
      </c>
      <c r="L120" s="30">
        <f t="shared" si="10"/>
        <v>1</v>
      </c>
      <c r="M120" s="16">
        <v>1</v>
      </c>
      <c r="N120" s="16"/>
      <c r="O120" s="99" t="s">
        <v>34</v>
      </c>
      <c r="P120" s="7" t="s">
        <v>486</v>
      </c>
      <c r="Q120" s="104" t="s">
        <v>522</v>
      </c>
      <c r="R120" s="179">
        <f>I120*2.6*1.45*1.2</f>
        <v>126445.79999999999</v>
      </c>
      <c r="S120" s="16">
        <v>52</v>
      </c>
      <c r="T120" s="16">
        <v>7</v>
      </c>
      <c r="U120" s="16" t="s">
        <v>1257</v>
      </c>
      <c r="V120" s="7" t="s">
        <v>422</v>
      </c>
      <c r="W120" s="1" t="s">
        <v>9</v>
      </c>
      <c r="X120" s="16" t="s">
        <v>47</v>
      </c>
      <c r="Y120" s="101">
        <v>44086</v>
      </c>
      <c r="Z120" s="5" t="s">
        <v>869</v>
      </c>
      <c r="AA120" s="8" t="s">
        <v>870</v>
      </c>
    </row>
    <row r="121" spans="1:27" s="2" customFormat="1" ht="57" hidden="1" customHeight="1" x14ac:dyDescent="0.2">
      <c r="A121" s="16">
        <v>12</v>
      </c>
      <c r="B121" s="88" t="s">
        <v>96</v>
      </c>
      <c r="C121" s="92" t="s">
        <v>1253</v>
      </c>
      <c r="D121" s="6" t="s">
        <v>33</v>
      </c>
      <c r="E121" s="183" t="s">
        <v>894</v>
      </c>
      <c r="F121" s="171"/>
      <c r="G121" s="36" t="s">
        <v>528</v>
      </c>
      <c r="H121" s="24">
        <v>5</v>
      </c>
      <c r="I121" s="16">
        <v>23600</v>
      </c>
      <c r="J121" s="7">
        <v>45</v>
      </c>
      <c r="K121" s="16">
        <v>4</v>
      </c>
      <c r="L121" s="30">
        <f t="shared" si="10"/>
        <v>1</v>
      </c>
      <c r="M121" s="16">
        <v>1</v>
      </c>
      <c r="N121" s="16"/>
      <c r="O121" s="99" t="s">
        <v>34</v>
      </c>
      <c r="P121" s="7" t="s">
        <v>486</v>
      </c>
      <c r="Q121" s="37" t="s">
        <v>527</v>
      </c>
      <c r="R121" s="179">
        <f>I121*2.6*1.45*1.04*1.2</f>
        <v>111037.056</v>
      </c>
      <c r="S121" s="16">
        <v>52</v>
      </c>
      <c r="T121" s="16">
        <v>7</v>
      </c>
      <c r="U121" s="16" t="s">
        <v>1257</v>
      </c>
      <c r="V121" s="7" t="s">
        <v>431</v>
      </c>
      <c r="W121" s="1" t="s">
        <v>9</v>
      </c>
      <c r="X121" s="16" t="s">
        <v>47</v>
      </c>
      <c r="Y121" s="101">
        <v>44531</v>
      </c>
      <c r="Z121" s="8" t="s">
        <v>348</v>
      </c>
      <c r="AA121" s="8" t="s">
        <v>732</v>
      </c>
    </row>
    <row r="122" spans="1:27" s="2" customFormat="1" ht="57" hidden="1" customHeight="1" x14ac:dyDescent="0.2">
      <c r="A122" s="16">
        <v>13</v>
      </c>
      <c r="B122" s="88" t="s">
        <v>96</v>
      </c>
      <c r="C122" s="92" t="s">
        <v>1253</v>
      </c>
      <c r="D122" s="6" t="s">
        <v>107</v>
      </c>
      <c r="E122" s="183" t="s">
        <v>894</v>
      </c>
      <c r="F122" s="171"/>
      <c r="G122" s="36" t="s">
        <v>229</v>
      </c>
      <c r="H122" s="24">
        <v>4</v>
      </c>
      <c r="I122" s="16">
        <v>16550</v>
      </c>
      <c r="J122" s="7">
        <v>42</v>
      </c>
      <c r="K122" s="16">
        <v>8</v>
      </c>
      <c r="L122" s="30">
        <f>SUBTOTAL(9,M122:N122)</f>
        <v>0</v>
      </c>
      <c r="M122" s="16">
        <v>1</v>
      </c>
      <c r="N122" s="16"/>
      <c r="O122" s="99" t="s">
        <v>34</v>
      </c>
      <c r="P122" s="7" t="s">
        <v>486</v>
      </c>
      <c r="Q122" s="37" t="s">
        <v>506</v>
      </c>
      <c r="R122" s="179">
        <f>I122*2.6*1.45*1.08*1.2</f>
        <v>80861.97600000001</v>
      </c>
      <c r="S122" s="16">
        <v>52</v>
      </c>
      <c r="T122" s="16">
        <v>7</v>
      </c>
      <c r="U122" s="16" t="s">
        <v>1257</v>
      </c>
      <c r="V122" s="7" t="s">
        <v>431</v>
      </c>
      <c r="W122" s="1" t="s">
        <v>9</v>
      </c>
      <c r="X122" s="16" t="s">
        <v>47</v>
      </c>
      <c r="Y122" s="101">
        <v>44256</v>
      </c>
      <c r="Z122" s="8" t="s">
        <v>348</v>
      </c>
      <c r="AA122" s="8" t="s">
        <v>735</v>
      </c>
    </row>
    <row r="123" spans="1:27" s="2" customFormat="1" ht="78.75" hidden="1" customHeight="1" x14ac:dyDescent="0.2">
      <c r="A123" s="16">
        <v>14</v>
      </c>
      <c r="B123" s="88" t="s">
        <v>96</v>
      </c>
      <c r="C123" s="92" t="s">
        <v>1253</v>
      </c>
      <c r="D123" s="6" t="s">
        <v>1138</v>
      </c>
      <c r="E123" s="183" t="s">
        <v>412</v>
      </c>
      <c r="F123" s="29"/>
      <c r="G123" s="36" t="s">
        <v>858</v>
      </c>
      <c r="H123" s="24">
        <v>5</v>
      </c>
      <c r="I123" s="16">
        <v>23600</v>
      </c>
      <c r="J123" s="7">
        <v>45</v>
      </c>
      <c r="K123" s="16">
        <v>4</v>
      </c>
      <c r="L123" s="30">
        <f>SUBTOTAL(9,M123:N123)</f>
        <v>0</v>
      </c>
      <c r="M123" s="16">
        <v>1</v>
      </c>
      <c r="N123" s="16"/>
      <c r="O123" s="99" t="s">
        <v>34</v>
      </c>
      <c r="P123" s="7" t="s">
        <v>486</v>
      </c>
      <c r="Q123" s="37" t="s">
        <v>506</v>
      </c>
      <c r="R123" s="178">
        <f>(I123*2.6*(J123/100+1)*(K123/100+1))*1.2</f>
        <v>111037.056</v>
      </c>
      <c r="S123" s="16">
        <v>52</v>
      </c>
      <c r="T123" s="16">
        <v>7</v>
      </c>
      <c r="U123" s="16" t="s">
        <v>1257</v>
      </c>
      <c r="V123" s="7" t="s">
        <v>432</v>
      </c>
      <c r="W123" s="1" t="s">
        <v>9</v>
      </c>
      <c r="X123" s="16" t="s">
        <v>47</v>
      </c>
      <c r="Y123" s="101" t="s">
        <v>1139</v>
      </c>
      <c r="Z123" s="5" t="s">
        <v>1140</v>
      </c>
      <c r="AA123" s="8" t="s">
        <v>1141</v>
      </c>
    </row>
    <row r="124" spans="1:27" s="2" customFormat="1" ht="57" hidden="1" customHeight="1" x14ac:dyDescent="0.2">
      <c r="A124" s="16">
        <v>15</v>
      </c>
      <c r="B124" s="88" t="s">
        <v>96</v>
      </c>
      <c r="C124" s="92" t="s">
        <v>1253</v>
      </c>
      <c r="D124" s="6" t="s">
        <v>210</v>
      </c>
      <c r="E124" s="183" t="s">
        <v>412</v>
      </c>
      <c r="F124" s="29"/>
      <c r="G124" s="36" t="s">
        <v>1142</v>
      </c>
      <c r="H124" s="24">
        <v>6</v>
      </c>
      <c r="I124" s="16">
        <v>27950</v>
      </c>
      <c r="J124" s="7"/>
      <c r="K124" s="16">
        <v>4</v>
      </c>
      <c r="L124" s="30">
        <f>SUBTOTAL(9,M124:N124)</f>
        <v>0</v>
      </c>
      <c r="M124" s="16">
        <v>1</v>
      </c>
      <c r="N124" s="16"/>
      <c r="O124" s="99" t="s">
        <v>34</v>
      </c>
      <c r="P124" s="7" t="s">
        <v>486</v>
      </c>
      <c r="Q124" s="104" t="s">
        <v>506</v>
      </c>
      <c r="R124" s="178">
        <f>(I124*2.6*(J124/100+1)*(K124/100+1))*1.2</f>
        <v>90692.160000000003</v>
      </c>
      <c r="S124" s="16">
        <v>52</v>
      </c>
      <c r="T124" s="16">
        <v>7</v>
      </c>
      <c r="U124" s="16" t="s">
        <v>1257</v>
      </c>
      <c r="V124" s="7" t="s">
        <v>432</v>
      </c>
      <c r="W124" s="1" t="s">
        <v>9</v>
      </c>
      <c r="X124" s="16" t="s">
        <v>47</v>
      </c>
      <c r="Y124" s="101">
        <v>44615</v>
      </c>
      <c r="Z124" s="5" t="s">
        <v>1143</v>
      </c>
      <c r="AA124" s="8" t="s">
        <v>1144</v>
      </c>
    </row>
    <row r="125" spans="1:27" s="2" customFormat="1" ht="57" hidden="1" customHeight="1" x14ac:dyDescent="0.2">
      <c r="A125" s="16">
        <v>16</v>
      </c>
      <c r="B125" s="88" t="s">
        <v>96</v>
      </c>
      <c r="C125" s="92" t="s">
        <v>1254</v>
      </c>
      <c r="D125" s="6" t="s">
        <v>171</v>
      </c>
      <c r="E125" s="183" t="s">
        <v>894</v>
      </c>
      <c r="F125" s="171"/>
      <c r="G125" s="36" t="s">
        <v>664</v>
      </c>
      <c r="H125" s="24">
        <v>5</v>
      </c>
      <c r="I125" s="16">
        <v>27950</v>
      </c>
      <c r="J125" s="7">
        <v>45</v>
      </c>
      <c r="K125" s="16">
        <v>4</v>
      </c>
      <c r="L125" s="30">
        <f t="shared" ref="L125" si="12">M125+N125</f>
        <v>1</v>
      </c>
      <c r="M125" s="16">
        <v>1</v>
      </c>
      <c r="N125" s="16"/>
      <c r="O125" s="99" t="s">
        <v>34</v>
      </c>
      <c r="P125" s="7" t="s">
        <v>486</v>
      </c>
      <c r="Q125" s="37" t="s">
        <v>527</v>
      </c>
      <c r="R125" s="179">
        <f>I125*2.6*1.45*1.04*1.2</f>
        <v>131503.63199999998</v>
      </c>
      <c r="S125" s="16">
        <v>52</v>
      </c>
      <c r="T125" s="16">
        <v>7</v>
      </c>
      <c r="U125" s="16" t="s">
        <v>1257</v>
      </c>
      <c r="V125" s="7" t="s">
        <v>432</v>
      </c>
      <c r="W125" s="1" t="s">
        <v>9</v>
      </c>
      <c r="X125" s="16" t="s">
        <v>47</v>
      </c>
      <c r="Y125" s="101">
        <v>44555</v>
      </c>
      <c r="Z125" s="8" t="s">
        <v>348</v>
      </c>
      <c r="AA125" s="8" t="s">
        <v>752</v>
      </c>
    </row>
    <row r="126" spans="1:27" s="27" customFormat="1" ht="37.15" hidden="1" customHeight="1" x14ac:dyDescent="0.2">
      <c r="A126" s="22"/>
      <c r="B126" s="87"/>
      <c r="C126" s="93" t="s">
        <v>23</v>
      </c>
      <c r="D126" s="23"/>
      <c r="E126" s="93"/>
      <c r="F126" s="171"/>
      <c r="G126" s="24"/>
      <c r="H126" s="24"/>
      <c r="I126" s="25"/>
      <c r="J126" s="7"/>
      <c r="K126" s="25"/>
      <c r="L126" s="24"/>
      <c r="M126" s="25"/>
      <c r="N126" s="25"/>
      <c r="O126" s="98"/>
      <c r="P126" s="25"/>
      <c r="Q126" s="34"/>
      <c r="R126" s="179"/>
      <c r="S126" s="16"/>
      <c r="T126" s="26"/>
      <c r="U126" s="26"/>
      <c r="V126" s="26"/>
      <c r="W126" s="26"/>
      <c r="X126" s="26"/>
      <c r="Y126" s="26"/>
      <c r="Z126" s="159"/>
      <c r="AA126" s="22"/>
    </row>
    <row r="127" spans="1:27" s="2" customFormat="1" ht="72.599999999999994" hidden="1" customHeight="1" x14ac:dyDescent="0.2">
      <c r="A127" s="16">
        <v>1</v>
      </c>
      <c r="B127" s="88" t="s">
        <v>96</v>
      </c>
      <c r="C127" s="92" t="s">
        <v>235</v>
      </c>
      <c r="D127" s="215" t="s">
        <v>52</v>
      </c>
      <c r="E127" s="183" t="s">
        <v>530</v>
      </c>
      <c r="F127" s="171"/>
      <c r="G127" s="36" t="s">
        <v>234</v>
      </c>
      <c r="H127" s="24"/>
      <c r="I127" s="16">
        <v>41000</v>
      </c>
      <c r="J127" s="7">
        <v>30</v>
      </c>
      <c r="K127" s="16"/>
      <c r="L127" s="30">
        <f t="shared" ref="L127:L128" si="13">M127+N127</f>
        <v>1</v>
      </c>
      <c r="M127" s="16">
        <v>1</v>
      </c>
      <c r="N127" s="16"/>
      <c r="O127" s="99" t="s">
        <v>34</v>
      </c>
      <c r="P127" s="7" t="s">
        <v>486</v>
      </c>
      <c r="Q127" s="37" t="s">
        <v>506</v>
      </c>
      <c r="R127" s="179">
        <f>I127*2.6*1.3*1.2</f>
        <v>166296</v>
      </c>
      <c r="S127" s="16">
        <v>52</v>
      </c>
      <c r="T127" s="16"/>
      <c r="U127" s="16" t="s">
        <v>1257</v>
      </c>
      <c r="V127" s="7" t="s">
        <v>434</v>
      </c>
      <c r="W127" s="1">
        <v>2</v>
      </c>
      <c r="X127" s="16" t="s">
        <v>49</v>
      </c>
      <c r="Y127" s="101">
        <v>44092</v>
      </c>
      <c r="Z127" s="3" t="s">
        <v>755</v>
      </c>
      <c r="AA127" s="8"/>
    </row>
    <row r="128" spans="1:27" s="2" customFormat="1" ht="60.6" hidden="1" customHeight="1" x14ac:dyDescent="0.2">
      <c r="A128" s="16">
        <v>2</v>
      </c>
      <c r="B128" s="88" t="s">
        <v>96</v>
      </c>
      <c r="C128" s="92" t="s">
        <v>100</v>
      </c>
      <c r="D128" s="6" t="s">
        <v>14</v>
      </c>
      <c r="E128" s="183" t="s">
        <v>606</v>
      </c>
      <c r="F128" s="6"/>
      <c r="G128" s="36" t="s">
        <v>665</v>
      </c>
      <c r="H128" s="24"/>
      <c r="I128" s="16">
        <v>35200</v>
      </c>
      <c r="J128" s="7">
        <v>30</v>
      </c>
      <c r="K128" s="16"/>
      <c r="L128" s="30">
        <f t="shared" si="13"/>
        <v>1</v>
      </c>
      <c r="M128" s="16">
        <v>1</v>
      </c>
      <c r="N128" s="16"/>
      <c r="O128" s="99" t="s">
        <v>34</v>
      </c>
      <c r="P128" s="7" t="s">
        <v>486</v>
      </c>
      <c r="Q128" s="37" t="s">
        <v>527</v>
      </c>
      <c r="R128" s="179">
        <f>I128*2.6*1.3*1.2</f>
        <v>142771.19999999998</v>
      </c>
      <c r="S128" s="16">
        <v>52</v>
      </c>
      <c r="T128" s="16"/>
      <c r="U128" s="16" t="s">
        <v>1257</v>
      </c>
      <c r="V128" s="7" t="s">
        <v>424</v>
      </c>
      <c r="W128" s="1" t="s">
        <v>10</v>
      </c>
      <c r="X128" s="16" t="s">
        <v>47</v>
      </c>
      <c r="Y128" s="101">
        <v>44560</v>
      </c>
      <c r="Z128" s="5" t="s">
        <v>666</v>
      </c>
      <c r="AA128" s="8" t="s">
        <v>667</v>
      </c>
    </row>
    <row r="129" spans="1:27" s="38" customFormat="1" ht="39" hidden="1" customHeight="1" x14ac:dyDescent="0.2">
      <c r="A129" s="141"/>
      <c r="B129" s="142" t="s">
        <v>26</v>
      </c>
      <c r="C129" s="143"/>
      <c r="D129" s="144"/>
      <c r="E129" s="182"/>
      <c r="F129" s="163"/>
      <c r="G129" s="141"/>
      <c r="H129" s="152"/>
      <c r="I129" s="141"/>
      <c r="J129" s="141"/>
      <c r="K129" s="141"/>
      <c r="L129" s="141"/>
      <c r="M129" s="141"/>
      <c r="N129" s="141"/>
      <c r="O129" s="146"/>
      <c r="P129" s="141"/>
      <c r="Q129" s="147"/>
      <c r="R129" s="180"/>
      <c r="S129" s="141"/>
      <c r="T129" s="141"/>
      <c r="U129" s="141"/>
      <c r="V129" s="141"/>
      <c r="W129" s="141"/>
      <c r="X129" s="141"/>
      <c r="Y129" s="141"/>
      <c r="Z129" s="156"/>
      <c r="AA129" s="141"/>
    </row>
    <row r="130" spans="1:27" s="27" customFormat="1" ht="18" hidden="1" customHeight="1" x14ac:dyDescent="0.2">
      <c r="A130" s="22"/>
      <c r="B130" s="87"/>
      <c r="C130" s="93" t="s">
        <v>19</v>
      </c>
      <c r="D130" s="23"/>
      <c r="E130" s="93"/>
      <c r="F130" s="171"/>
      <c r="G130" s="24"/>
      <c r="H130" s="24"/>
      <c r="I130" s="25"/>
      <c r="J130" s="7"/>
      <c r="K130" s="25"/>
      <c r="L130" s="24"/>
      <c r="M130" s="25"/>
      <c r="N130" s="25"/>
      <c r="O130" s="98"/>
      <c r="P130" s="25"/>
      <c r="Q130" s="34"/>
      <c r="R130" s="179"/>
      <c r="S130" s="16"/>
      <c r="T130" s="26"/>
      <c r="U130" s="26"/>
      <c r="V130" s="26"/>
      <c r="W130" s="26"/>
      <c r="X130" s="26"/>
      <c r="Y130" s="26"/>
      <c r="Z130" s="159"/>
      <c r="AA130" s="22"/>
    </row>
    <row r="131" spans="1:27" s="42" customFormat="1" ht="61.5" hidden="1" customHeight="1" x14ac:dyDescent="0.2">
      <c r="A131" s="16">
        <v>1</v>
      </c>
      <c r="B131" s="88" t="s">
        <v>26</v>
      </c>
      <c r="C131" s="94" t="s">
        <v>364</v>
      </c>
      <c r="D131" s="28" t="s">
        <v>537</v>
      </c>
      <c r="E131" s="183" t="s">
        <v>894</v>
      </c>
      <c r="F131" s="171"/>
      <c r="G131" s="1" t="s">
        <v>119</v>
      </c>
      <c r="H131" s="35">
        <v>6</v>
      </c>
      <c r="I131" s="39">
        <v>27950</v>
      </c>
      <c r="J131" s="7">
        <v>45</v>
      </c>
      <c r="K131" s="16"/>
      <c r="L131" s="18">
        <f t="shared" ref="L131:L166" si="14">M131+N131</f>
        <v>1</v>
      </c>
      <c r="M131" s="7">
        <v>1</v>
      </c>
      <c r="N131" s="7"/>
      <c r="O131" s="99" t="s">
        <v>34</v>
      </c>
      <c r="P131" s="7" t="s">
        <v>486</v>
      </c>
      <c r="Q131" s="37" t="s">
        <v>506</v>
      </c>
      <c r="R131" s="178">
        <f t="shared" ref="R131:R142" si="15">I131*2.6*1.45*1.2</f>
        <v>126445.79999999999</v>
      </c>
      <c r="S131" s="16">
        <v>52</v>
      </c>
      <c r="T131" s="16"/>
      <c r="U131" s="16" t="s">
        <v>1257</v>
      </c>
      <c r="V131" s="7" t="s">
        <v>534</v>
      </c>
      <c r="W131" s="16">
        <v>2</v>
      </c>
      <c r="X131" s="16" t="s">
        <v>49</v>
      </c>
      <c r="Y131" s="101">
        <v>43983</v>
      </c>
      <c r="Z131" s="8" t="s">
        <v>348</v>
      </c>
      <c r="AA131" s="8" t="s">
        <v>641</v>
      </c>
    </row>
    <row r="132" spans="1:27" s="42" customFormat="1" ht="61.5" hidden="1" customHeight="1" x14ac:dyDescent="0.2">
      <c r="A132" s="16">
        <v>2</v>
      </c>
      <c r="B132" s="88" t="s">
        <v>26</v>
      </c>
      <c r="C132" s="94" t="s">
        <v>364</v>
      </c>
      <c r="D132" s="28" t="s">
        <v>537</v>
      </c>
      <c r="E132" s="183" t="s">
        <v>894</v>
      </c>
      <c r="F132" s="171"/>
      <c r="G132" s="1" t="s">
        <v>663</v>
      </c>
      <c r="H132" s="35">
        <v>5</v>
      </c>
      <c r="I132" s="39">
        <v>23600</v>
      </c>
      <c r="J132" s="7">
        <v>45</v>
      </c>
      <c r="K132" s="16"/>
      <c r="L132" s="18">
        <f t="shared" si="14"/>
        <v>1</v>
      </c>
      <c r="M132" s="7">
        <v>1</v>
      </c>
      <c r="N132" s="7"/>
      <c r="O132" s="99" t="s">
        <v>34</v>
      </c>
      <c r="P132" s="7" t="s">
        <v>486</v>
      </c>
      <c r="Q132" s="37" t="s">
        <v>506</v>
      </c>
      <c r="R132" s="178">
        <f t="shared" si="15"/>
        <v>106766.39999999999</v>
      </c>
      <c r="S132" s="16">
        <v>52</v>
      </c>
      <c r="T132" s="16"/>
      <c r="U132" s="16" t="s">
        <v>1257</v>
      </c>
      <c r="V132" s="7" t="s">
        <v>534</v>
      </c>
      <c r="W132" s="16">
        <v>2</v>
      </c>
      <c r="X132" s="16" t="s">
        <v>49</v>
      </c>
      <c r="Y132" s="101">
        <v>44446</v>
      </c>
      <c r="Z132" s="8" t="s">
        <v>348</v>
      </c>
      <c r="AA132" s="8" t="s">
        <v>641</v>
      </c>
    </row>
    <row r="133" spans="1:27" s="42" customFormat="1" ht="97.9" hidden="1" customHeight="1" x14ac:dyDescent="0.2">
      <c r="A133" s="16">
        <v>3</v>
      </c>
      <c r="B133" s="88" t="s">
        <v>26</v>
      </c>
      <c r="C133" s="94" t="s">
        <v>742</v>
      </c>
      <c r="D133" s="28" t="s">
        <v>537</v>
      </c>
      <c r="E133" s="183" t="s">
        <v>894</v>
      </c>
      <c r="F133" s="171"/>
      <c r="G133" s="1" t="s">
        <v>507</v>
      </c>
      <c r="H133" s="35">
        <v>6</v>
      </c>
      <c r="I133" s="39">
        <v>27950</v>
      </c>
      <c r="J133" s="7">
        <v>45</v>
      </c>
      <c r="K133" s="16"/>
      <c r="L133" s="18">
        <f t="shared" si="14"/>
        <v>1</v>
      </c>
      <c r="M133" s="7">
        <v>1</v>
      </c>
      <c r="N133" s="7"/>
      <c r="O133" s="99" t="s">
        <v>34</v>
      </c>
      <c r="P133" s="7" t="s">
        <v>486</v>
      </c>
      <c r="Q133" s="37" t="s">
        <v>505</v>
      </c>
      <c r="R133" s="178">
        <f t="shared" si="15"/>
        <v>126445.79999999999</v>
      </c>
      <c r="S133" s="16">
        <v>52</v>
      </c>
      <c r="T133" s="16"/>
      <c r="U133" s="16" t="s">
        <v>1257</v>
      </c>
      <c r="V133" s="7" t="s">
        <v>534</v>
      </c>
      <c r="W133" s="16">
        <v>2</v>
      </c>
      <c r="X133" s="16" t="s">
        <v>49</v>
      </c>
      <c r="Y133" s="101">
        <v>44409</v>
      </c>
      <c r="Z133" s="8" t="s">
        <v>348</v>
      </c>
      <c r="AA133" s="8" t="s">
        <v>641</v>
      </c>
    </row>
    <row r="134" spans="1:27" s="42" customFormat="1" ht="61.5" hidden="1" customHeight="1" x14ac:dyDescent="0.2">
      <c r="A134" s="16">
        <v>4</v>
      </c>
      <c r="B134" s="88" t="s">
        <v>26</v>
      </c>
      <c r="C134" s="94" t="s">
        <v>364</v>
      </c>
      <c r="D134" s="28" t="s">
        <v>537</v>
      </c>
      <c r="E134" s="183" t="s">
        <v>894</v>
      </c>
      <c r="F134" s="171"/>
      <c r="G134" s="1" t="s">
        <v>267</v>
      </c>
      <c r="H134" s="35">
        <v>6</v>
      </c>
      <c r="I134" s="39">
        <v>27950</v>
      </c>
      <c r="J134" s="7">
        <v>45</v>
      </c>
      <c r="K134" s="16"/>
      <c r="L134" s="18">
        <f t="shared" si="14"/>
        <v>1</v>
      </c>
      <c r="M134" s="7">
        <v>1</v>
      </c>
      <c r="N134" s="7"/>
      <c r="O134" s="99" t="s">
        <v>34</v>
      </c>
      <c r="P134" s="7" t="s">
        <v>486</v>
      </c>
      <c r="Q134" s="37" t="s">
        <v>506</v>
      </c>
      <c r="R134" s="178">
        <f t="shared" si="15"/>
        <v>126445.79999999999</v>
      </c>
      <c r="S134" s="16">
        <v>52</v>
      </c>
      <c r="T134" s="16"/>
      <c r="U134" s="16" t="s">
        <v>1257</v>
      </c>
      <c r="V134" s="7" t="s">
        <v>534</v>
      </c>
      <c r="W134" s="16">
        <v>2</v>
      </c>
      <c r="X134" s="16" t="s">
        <v>49</v>
      </c>
      <c r="Y134" s="101">
        <v>44378</v>
      </c>
      <c r="Z134" s="8" t="s">
        <v>348</v>
      </c>
      <c r="AA134" s="8" t="s">
        <v>641</v>
      </c>
    </row>
    <row r="135" spans="1:27" s="42" customFormat="1" ht="105" hidden="1" customHeight="1" x14ac:dyDescent="0.2">
      <c r="A135" s="16">
        <v>5</v>
      </c>
      <c r="B135" s="88" t="s">
        <v>26</v>
      </c>
      <c r="C135" s="94" t="s">
        <v>695</v>
      </c>
      <c r="D135" s="28" t="s">
        <v>508</v>
      </c>
      <c r="E135" s="183" t="s">
        <v>894</v>
      </c>
      <c r="F135" s="171"/>
      <c r="G135" s="1" t="s">
        <v>763</v>
      </c>
      <c r="H135" s="35">
        <v>5</v>
      </c>
      <c r="I135" s="39">
        <v>24720</v>
      </c>
      <c r="J135" s="7">
        <v>45</v>
      </c>
      <c r="K135" s="16"/>
      <c r="L135" s="18">
        <f t="shared" si="14"/>
        <v>1</v>
      </c>
      <c r="M135" s="7">
        <v>1</v>
      </c>
      <c r="N135" s="7"/>
      <c r="O135" s="99" t="s">
        <v>34</v>
      </c>
      <c r="P135" s="7" t="s">
        <v>486</v>
      </c>
      <c r="Q135" s="37" t="s">
        <v>506</v>
      </c>
      <c r="R135" s="178">
        <f t="shared" si="15"/>
        <v>111833.27999999998</v>
      </c>
      <c r="S135" s="16">
        <v>52</v>
      </c>
      <c r="T135" s="16"/>
      <c r="U135" s="16" t="s">
        <v>1257</v>
      </c>
      <c r="V135" s="7" t="s">
        <v>535</v>
      </c>
      <c r="W135" s="16">
        <v>2</v>
      </c>
      <c r="X135" s="16" t="s">
        <v>49</v>
      </c>
      <c r="Y135" s="101">
        <v>44523</v>
      </c>
      <c r="Z135" s="8" t="s">
        <v>348</v>
      </c>
      <c r="AA135" s="8" t="s">
        <v>743</v>
      </c>
    </row>
    <row r="136" spans="1:27" s="42" customFormat="1" ht="103.5" hidden="1" customHeight="1" x14ac:dyDescent="0.2">
      <c r="A136" s="16">
        <v>6</v>
      </c>
      <c r="B136" s="88" t="s">
        <v>26</v>
      </c>
      <c r="C136" s="94" t="s">
        <v>696</v>
      </c>
      <c r="D136" s="28" t="s">
        <v>93</v>
      </c>
      <c r="E136" s="183" t="s">
        <v>894</v>
      </c>
      <c r="F136" s="171"/>
      <c r="G136" s="1" t="s">
        <v>986</v>
      </c>
      <c r="H136" s="35">
        <v>5</v>
      </c>
      <c r="I136" s="39">
        <v>24720</v>
      </c>
      <c r="J136" s="7">
        <v>45</v>
      </c>
      <c r="K136" s="16"/>
      <c r="L136" s="18">
        <f t="shared" si="14"/>
        <v>2</v>
      </c>
      <c r="M136" s="7">
        <v>2</v>
      </c>
      <c r="N136" s="7"/>
      <c r="O136" s="99" t="s">
        <v>34</v>
      </c>
      <c r="P136" s="7" t="s">
        <v>486</v>
      </c>
      <c r="Q136" s="37" t="s">
        <v>506</v>
      </c>
      <c r="R136" s="178">
        <f t="shared" si="15"/>
        <v>111833.27999999998</v>
      </c>
      <c r="S136" s="16">
        <v>52</v>
      </c>
      <c r="T136" s="16"/>
      <c r="U136" s="16" t="s">
        <v>1257</v>
      </c>
      <c r="V136" s="7" t="s">
        <v>535</v>
      </c>
      <c r="W136" s="16">
        <v>2</v>
      </c>
      <c r="X136" s="16" t="s">
        <v>49</v>
      </c>
      <c r="Y136" s="101" t="s">
        <v>236</v>
      </c>
      <c r="Z136" s="8" t="s">
        <v>348</v>
      </c>
      <c r="AA136" s="8" t="s">
        <v>743</v>
      </c>
    </row>
    <row r="137" spans="1:27" s="42" customFormat="1" ht="111" hidden="1" customHeight="1" x14ac:dyDescent="0.2">
      <c r="A137" s="16">
        <v>7</v>
      </c>
      <c r="B137" s="88" t="s">
        <v>26</v>
      </c>
      <c r="C137" s="94" t="s">
        <v>696</v>
      </c>
      <c r="D137" s="28" t="s">
        <v>93</v>
      </c>
      <c r="E137" s="183" t="s">
        <v>894</v>
      </c>
      <c r="F137" s="171"/>
      <c r="G137" s="1" t="s">
        <v>254</v>
      </c>
      <c r="H137" s="35">
        <v>5</v>
      </c>
      <c r="I137" s="39">
        <v>24720</v>
      </c>
      <c r="J137" s="7">
        <v>45</v>
      </c>
      <c r="K137" s="16"/>
      <c r="L137" s="18">
        <f t="shared" si="14"/>
        <v>1</v>
      </c>
      <c r="M137" s="7">
        <v>1</v>
      </c>
      <c r="N137" s="7"/>
      <c r="O137" s="99" t="s">
        <v>34</v>
      </c>
      <c r="P137" s="7" t="s">
        <v>486</v>
      </c>
      <c r="Q137" s="37" t="s">
        <v>506</v>
      </c>
      <c r="R137" s="178">
        <f t="shared" si="15"/>
        <v>111833.27999999998</v>
      </c>
      <c r="S137" s="16">
        <v>52</v>
      </c>
      <c r="T137" s="16"/>
      <c r="U137" s="16" t="s">
        <v>1257</v>
      </c>
      <c r="V137" s="7" t="s">
        <v>535</v>
      </c>
      <c r="W137" s="16">
        <v>2</v>
      </c>
      <c r="X137" s="16" t="s">
        <v>49</v>
      </c>
      <c r="Y137" s="101">
        <v>44146</v>
      </c>
      <c r="Z137" s="8" t="s">
        <v>348</v>
      </c>
      <c r="AA137" s="8" t="s">
        <v>743</v>
      </c>
    </row>
    <row r="138" spans="1:27" s="42" customFormat="1" ht="94.9" hidden="1" customHeight="1" x14ac:dyDescent="0.2">
      <c r="A138" s="16">
        <v>8</v>
      </c>
      <c r="B138" s="88" t="s">
        <v>26</v>
      </c>
      <c r="C138" s="94" t="s">
        <v>696</v>
      </c>
      <c r="D138" s="28" t="s">
        <v>93</v>
      </c>
      <c r="E138" s="183" t="s">
        <v>894</v>
      </c>
      <c r="F138" s="171"/>
      <c r="G138" s="1" t="s">
        <v>60</v>
      </c>
      <c r="H138" s="35">
        <v>5</v>
      </c>
      <c r="I138" s="39">
        <v>24720</v>
      </c>
      <c r="J138" s="7">
        <v>45</v>
      </c>
      <c r="K138" s="16"/>
      <c r="L138" s="18">
        <f t="shared" si="14"/>
        <v>1</v>
      </c>
      <c r="M138" s="7">
        <v>1</v>
      </c>
      <c r="N138" s="7"/>
      <c r="O138" s="99" t="s">
        <v>34</v>
      </c>
      <c r="P138" s="7" t="s">
        <v>486</v>
      </c>
      <c r="Q138" s="37" t="s">
        <v>506</v>
      </c>
      <c r="R138" s="178">
        <f t="shared" si="15"/>
        <v>111833.27999999998</v>
      </c>
      <c r="S138" s="16">
        <v>52</v>
      </c>
      <c r="T138" s="16"/>
      <c r="U138" s="16" t="s">
        <v>1257</v>
      </c>
      <c r="V138" s="7" t="s">
        <v>535</v>
      </c>
      <c r="W138" s="16">
        <v>2</v>
      </c>
      <c r="X138" s="16" t="s">
        <v>49</v>
      </c>
      <c r="Y138" s="101" t="s">
        <v>697</v>
      </c>
      <c r="Z138" s="8" t="s">
        <v>348</v>
      </c>
      <c r="AA138" s="8" t="s">
        <v>743</v>
      </c>
    </row>
    <row r="139" spans="1:27" s="42" customFormat="1" ht="114" hidden="1" customHeight="1" x14ac:dyDescent="0.2">
      <c r="A139" s="16">
        <v>9</v>
      </c>
      <c r="B139" s="88" t="s">
        <v>26</v>
      </c>
      <c r="C139" s="94" t="s">
        <v>696</v>
      </c>
      <c r="D139" s="28" t="s">
        <v>93</v>
      </c>
      <c r="E139" s="183" t="s">
        <v>894</v>
      </c>
      <c r="F139" s="171"/>
      <c r="G139" s="1" t="s">
        <v>137</v>
      </c>
      <c r="H139" s="35">
        <v>4</v>
      </c>
      <c r="I139" s="39">
        <v>18490</v>
      </c>
      <c r="J139" s="7">
        <v>45</v>
      </c>
      <c r="K139" s="16"/>
      <c r="L139" s="18">
        <f t="shared" si="14"/>
        <v>1</v>
      </c>
      <c r="M139" s="7">
        <v>1</v>
      </c>
      <c r="N139" s="7"/>
      <c r="O139" s="99" t="s">
        <v>34</v>
      </c>
      <c r="P139" s="7" t="s">
        <v>486</v>
      </c>
      <c r="Q139" s="37" t="s">
        <v>506</v>
      </c>
      <c r="R139" s="178">
        <f t="shared" si="15"/>
        <v>83648.759999999995</v>
      </c>
      <c r="S139" s="16">
        <v>52</v>
      </c>
      <c r="T139" s="16"/>
      <c r="U139" s="16" t="s">
        <v>1257</v>
      </c>
      <c r="V139" s="7" t="s">
        <v>535</v>
      </c>
      <c r="W139" s="16">
        <v>2</v>
      </c>
      <c r="X139" s="16" t="s">
        <v>49</v>
      </c>
      <c r="Y139" s="101" t="s">
        <v>698</v>
      </c>
      <c r="Z139" s="8" t="s">
        <v>348</v>
      </c>
      <c r="AA139" s="8" t="s">
        <v>743</v>
      </c>
    </row>
    <row r="140" spans="1:27" s="42" customFormat="1" ht="106.15" hidden="1" customHeight="1" x14ac:dyDescent="0.2">
      <c r="A140" s="16">
        <v>10</v>
      </c>
      <c r="B140" s="88" t="s">
        <v>26</v>
      </c>
      <c r="C140" s="94" t="s">
        <v>696</v>
      </c>
      <c r="D140" s="28" t="s">
        <v>93</v>
      </c>
      <c r="E140" s="183" t="s">
        <v>894</v>
      </c>
      <c r="F140" s="171"/>
      <c r="G140" s="1" t="s">
        <v>57</v>
      </c>
      <c r="H140" s="35">
        <v>4</v>
      </c>
      <c r="I140" s="39">
        <v>18490</v>
      </c>
      <c r="J140" s="7">
        <v>45</v>
      </c>
      <c r="K140" s="16"/>
      <c r="L140" s="18">
        <f>M140+N140</f>
        <v>1</v>
      </c>
      <c r="M140" s="7">
        <v>1</v>
      </c>
      <c r="N140" s="7"/>
      <c r="O140" s="99" t="s">
        <v>34</v>
      </c>
      <c r="P140" s="7" t="s">
        <v>486</v>
      </c>
      <c r="Q140" s="37" t="s">
        <v>505</v>
      </c>
      <c r="R140" s="178">
        <f t="shared" si="15"/>
        <v>83648.759999999995</v>
      </c>
      <c r="S140" s="16">
        <v>52</v>
      </c>
      <c r="T140" s="16"/>
      <c r="U140" s="16" t="s">
        <v>1257</v>
      </c>
      <c r="V140" s="7" t="s">
        <v>535</v>
      </c>
      <c r="W140" s="16">
        <v>2</v>
      </c>
      <c r="X140" s="16" t="s">
        <v>49</v>
      </c>
      <c r="Y140" s="101">
        <v>44152</v>
      </c>
      <c r="Z140" s="8" t="s">
        <v>348</v>
      </c>
      <c r="AA140" s="8" t="s">
        <v>743</v>
      </c>
    </row>
    <row r="141" spans="1:27" s="42" customFormat="1" ht="92.45" hidden="1" customHeight="1" x14ac:dyDescent="0.2">
      <c r="A141" s="16">
        <v>11</v>
      </c>
      <c r="B141" s="88" t="s">
        <v>26</v>
      </c>
      <c r="C141" s="94" t="s">
        <v>696</v>
      </c>
      <c r="D141" s="28" t="s">
        <v>93</v>
      </c>
      <c r="E141" s="183" t="s">
        <v>894</v>
      </c>
      <c r="F141" s="171"/>
      <c r="G141" s="1" t="s">
        <v>134</v>
      </c>
      <c r="H141" s="35">
        <v>3</v>
      </c>
      <c r="I141" s="39">
        <v>16080</v>
      </c>
      <c r="J141" s="7">
        <v>45</v>
      </c>
      <c r="K141" s="16"/>
      <c r="L141" s="18">
        <f t="shared" si="14"/>
        <v>1</v>
      </c>
      <c r="M141" s="7">
        <v>1</v>
      </c>
      <c r="N141" s="7"/>
      <c r="O141" s="99" t="s">
        <v>34</v>
      </c>
      <c r="P141" s="7" t="s">
        <v>486</v>
      </c>
      <c r="Q141" s="37" t="s">
        <v>506</v>
      </c>
      <c r="R141" s="178">
        <f t="shared" si="15"/>
        <v>72745.919999999998</v>
      </c>
      <c r="S141" s="16">
        <v>52</v>
      </c>
      <c r="T141" s="16"/>
      <c r="U141" s="16" t="s">
        <v>1257</v>
      </c>
      <c r="V141" s="7" t="s">
        <v>535</v>
      </c>
      <c r="W141" s="16">
        <v>2</v>
      </c>
      <c r="X141" s="16" t="s">
        <v>49</v>
      </c>
      <c r="Y141" s="101">
        <v>43778</v>
      </c>
      <c r="Z141" s="8" t="s">
        <v>348</v>
      </c>
      <c r="AA141" s="8" t="s">
        <v>743</v>
      </c>
    </row>
    <row r="142" spans="1:27" s="42" customFormat="1" ht="92.25" hidden="1" customHeight="1" x14ac:dyDescent="0.2">
      <c r="A142" s="16">
        <v>12</v>
      </c>
      <c r="B142" s="88" t="s">
        <v>26</v>
      </c>
      <c r="C142" s="94" t="s">
        <v>699</v>
      </c>
      <c r="D142" s="28" t="s">
        <v>93</v>
      </c>
      <c r="E142" s="183" t="s">
        <v>894</v>
      </c>
      <c r="F142" s="171"/>
      <c r="G142" s="1" t="s">
        <v>701</v>
      </c>
      <c r="H142" s="35">
        <v>3</v>
      </c>
      <c r="I142" s="39">
        <v>16080</v>
      </c>
      <c r="J142" s="7">
        <v>45</v>
      </c>
      <c r="K142" s="16"/>
      <c r="L142" s="18">
        <f>M142+N142</f>
        <v>1</v>
      </c>
      <c r="M142" s="7">
        <v>1</v>
      </c>
      <c r="N142" s="7"/>
      <c r="O142" s="99" t="s">
        <v>34</v>
      </c>
      <c r="P142" s="7" t="s">
        <v>486</v>
      </c>
      <c r="Q142" s="37" t="s">
        <v>506</v>
      </c>
      <c r="R142" s="178">
        <f t="shared" si="15"/>
        <v>72745.919999999998</v>
      </c>
      <c r="S142" s="16">
        <v>52</v>
      </c>
      <c r="T142" s="16"/>
      <c r="U142" s="16" t="s">
        <v>1257</v>
      </c>
      <c r="V142" s="7" t="s">
        <v>535</v>
      </c>
      <c r="W142" s="16">
        <v>2</v>
      </c>
      <c r="X142" s="16" t="s">
        <v>49</v>
      </c>
      <c r="Y142" s="101" t="s">
        <v>702</v>
      </c>
      <c r="Z142" s="8" t="s">
        <v>348</v>
      </c>
      <c r="AA142" s="8" t="s">
        <v>743</v>
      </c>
    </row>
    <row r="143" spans="1:27" s="42" customFormat="1" ht="113.45" hidden="1" customHeight="1" x14ac:dyDescent="0.2">
      <c r="A143" s="16">
        <v>13</v>
      </c>
      <c r="B143" s="88" t="s">
        <v>26</v>
      </c>
      <c r="C143" s="94" t="s">
        <v>767</v>
      </c>
      <c r="D143" s="28" t="s">
        <v>93</v>
      </c>
      <c r="E143" s="183" t="s">
        <v>894</v>
      </c>
      <c r="F143" s="171"/>
      <c r="G143" s="1" t="s">
        <v>768</v>
      </c>
      <c r="H143" s="35">
        <v>4</v>
      </c>
      <c r="I143" s="39">
        <v>18490</v>
      </c>
      <c r="J143" s="7">
        <v>45</v>
      </c>
      <c r="K143" s="16"/>
      <c r="L143" s="18">
        <f t="shared" ref="L143:L148" si="16">M143+N143</f>
        <v>1</v>
      </c>
      <c r="M143" s="7">
        <v>1</v>
      </c>
      <c r="N143" s="7"/>
      <c r="O143" s="99" t="s">
        <v>34</v>
      </c>
      <c r="P143" s="7" t="s">
        <v>486</v>
      </c>
      <c r="Q143" s="37" t="s">
        <v>506</v>
      </c>
      <c r="R143" s="178">
        <f>I143*2.6*1.45</f>
        <v>69707.3</v>
      </c>
      <c r="S143" s="16">
        <v>52</v>
      </c>
      <c r="T143" s="16"/>
      <c r="U143" s="16" t="s">
        <v>1257</v>
      </c>
      <c r="V143" s="7" t="s">
        <v>430</v>
      </c>
      <c r="W143" s="16">
        <v>2</v>
      </c>
      <c r="X143" s="16" t="s">
        <v>49</v>
      </c>
      <c r="Y143" s="101">
        <v>44538</v>
      </c>
      <c r="Z143" s="8" t="s">
        <v>764</v>
      </c>
      <c r="AA143" s="8" t="s">
        <v>765</v>
      </c>
    </row>
    <row r="144" spans="1:27" s="42" customFormat="1" ht="92.25" hidden="1" customHeight="1" x14ac:dyDescent="0.2">
      <c r="A144" s="16">
        <v>14</v>
      </c>
      <c r="B144" s="88" t="s">
        <v>26</v>
      </c>
      <c r="C144" s="94" t="s">
        <v>767</v>
      </c>
      <c r="D144" s="28" t="s">
        <v>93</v>
      </c>
      <c r="E144" s="183" t="s">
        <v>894</v>
      </c>
      <c r="F144" s="171"/>
      <c r="G144" s="1" t="s">
        <v>769</v>
      </c>
      <c r="H144" s="35">
        <v>4</v>
      </c>
      <c r="I144" s="39">
        <v>18490</v>
      </c>
      <c r="J144" s="7">
        <v>45</v>
      </c>
      <c r="K144" s="16"/>
      <c r="L144" s="18">
        <f t="shared" si="16"/>
        <v>1</v>
      </c>
      <c r="M144" s="7">
        <v>1</v>
      </c>
      <c r="N144" s="7"/>
      <c r="O144" s="99" t="s">
        <v>34</v>
      </c>
      <c r="P144" s="7" t="s">
        <v>486</v>
      </c>
      <c r="Q144" s="37" t="s">
        <v>506</v>
      </c>
      <c r="R144" s="178">
        <f>I144*1.04*2.6*1.45*1.2</f>
        <v>86994.710399999996</v>
      </c>
      <c r="S144" s="16">
        <v>52</v>
      </c>
      <c r="T144" s="16"/>
      <c r="U144" s="16" t="s">
        <v>1257</v>
      </c>
      <c r="V144" s="7" t="s">
        <v>430</v>
      </c>
      <c r="W144" s="16">
        <v>2</v>
      </c>
      <c r="X144" s="16" t="s">
        <v>49</v>
      </c>
      <c r="Y144" s="101">
        <v>44305</v>
      </c>
      <c r="Z144" s="8" t="s">
        <v>764</v>
      </c>
      <c r="AA144" s="8" t="s">
        <v>765</v>
      </c>
    </row>
    <row r="145" spans="1:27" s="42" customFormat="1" ht="126" hidden="1" customHeight="1" x14ac:dyDescent="0.2">
      <c r="A145" s="16">
        <v>15</v>
      </c>
      <c r="B145" s="88" t="s">
        <v>26</v>
      </c>
      <c r="C145" s="94" t="s">
        <v>767</v>
      </c>
      <c r="D145" s="28" t="s">
        <v>93</v>
      </c>
      <c r="E145" s="183" t="s">
        <v>894</v>
      </c>
      <c r="F145" s="171"/>
      <c r="G145" s="1" t="s">
        <v>59</v>
      </c>
      <c r="H145" s="35">
        <v>4</v>
      </c>
      <c r="I145" s="39">
        <v>18490</v>
      </c>
      <c r="J145" s="7">
        <v>45</v>
      </c>
      <c r="K145" s="16"/>
      <c r="L145" s="18">
        <f t="shared" si="16"/>
        <v>1</v>
      </c>
      <c r="M145" s="7">
        <v>1</v>
      </c>
      <c r="N145" s="7"/>
      <c r="O145" s="99" t="s">
        <v>34</v>
      </c>
      <c r="P145" s="7" t="s">
        <v>486</v>
      </c>
      <c r="Q145" s="37" t="s">
        <v>506</v>
      </c>
      <c r="R145" s="178">
        <f>I145*2.6*1.45</f>
        <v>69707.3</v>
      </c>
      <c r="S145" s="16">
        <v>52</v>
      </c>
      <c r="T145" s="16"/>
      <c r="U145" s="16" t="s">
        <v>1257</v>
      </c>
      <c r="V145" s="7" t="s">
        <v>430</v>
      </c>
      <c r="W145" s="16">
        <v>2</v>
      </c>
      <c r="X145" s="16" t="s">
        <v>49</v>
      </c>
      <c r="Y145" s="101">
        <v>44348</v>
      </c>
      <c r="Z145" s="8" t="s">
        <v>764</v>
      </c>
      <c r="AA145" s="8" t="s">
        <v>765</v>
      </c>
    </row>
    <row r="146" spans="1:27" s="42" customFormat="1" ht="92.25" hidden="1" customHeight="1" x14ac:dyDescent="0.2">
      <c r="A146" s="16">
        <v>16</v>
      </c>
      <c r="B146" s="88" t="s">
        <v>26</v>
      </c>
      <c r="C146" s="94" t="s">
        <v>767</v>
      </c>
      <c r="D146" s="28" t="s">
        <v>93</v>
      </c>
      <c r="E146" s="183" t="s">
        <v>894</v>
      </c>
      <c r="F146" s="171"/>
      <c r="G146" s="1" t="s">
        <v>770</v>
      </c>
      <c r="H146" s="35">
        <v>4</v>
      </c>
      <c r="I146" s="39">
        <v>18490</v>
      </c>
      <c r="J146" s="7">
        <v>45</v>
      </c>
      <c r="K146" s="16"/>
      <c r="L146" s="18">
        <f t="shared" si="16"/>
        <v>1</v>
      </c>
      <c r="M146" s="7">
        <v>1</v>
      </c>
      <c r="N146" s="7"/>
      <c r="O146" s="99" t="s">
        <v>34</v>
      </c>
      <c r="P146" s="7" t="s">
        <v>486</v>
      </c>
      <c r="Q146" s="37" t="s">
        <v>506</v>
      </c>
      <c r="R146" s="178">
        <f>I146*1.04*2.6*1.45*1.2</f>
        <v>86994.710399999996</v>
      </c>
      <c r="S146" s="16">
        <v>52</v>
      </c>
      <c r="T146" s="16"/>
      <c r="U146" s="16" t="s">
        <v>1257</v>
      </c>
      <c r="V146" s="7" t="s">
        <v>430</v>
      </c>
      <c r="W146" s="16">
        <v>2</v>
      </c>
      <c r="X146" s="16" t="s">
        <v>49</v>
      </c>
      <c r="Y146" s="101">
        <v>44348</v>
      </c>
      <c r="Z146" s="8" t="s">
        <v>764</v>
      </c>
      <c r="AA146" s="8" t="s">
        <v>765</v>
      </c>
    </row>
    <row r="147" spans="1:27" s="42" customFormat="1" ht="92.25" hidden="1" customHeight="1" x14ac:dyDescent="0.2">
      <c r="A147" s="16">
        <v>17</v>
      </c>
      <c r="B147" s="88" t="s">
        <v>26</v>
      </c>
      <c r="C147" s="94" t="s">
        <v>767</v>
      </c>
      <c r="D147" s="28" t="s">
        <v>93</v>
      </c>
      <c r="E147" s="183" t="s">
        <v>894</v>
      </c>
      <c r="F147" s="171"/>
      <c r="G147" s="1" t="s">
        <v>771</v>
      </c>
      <c r="H147" s="35">
        <v>4</v>
      </c>
      <c r="I147" s="39">
        <v>18490</v>
      </c>
      <c r="J147" s="7">
        <v>45</v>
      </c>
      <c r="K147" s="16"/>
      <c r="L147" s="18">
        <f t="shared" si="16"/>
        <v>1</v>
      </c>
      <c r="M147" s="7">
        <v>1</v>
      </c>
      <c r="N147" s="7"/>
      <c r="O147" s="99" t="s">
        <v>34</v>
      </c>
      <c r="P147" s="7" t="s">
        <v>486</v>
      </c>
      <c r="Q147" s="37" t="s">
        <v>506</v>
      </c>
      <c r="R147" s="178">
        <f>I147*1.04*2.6*1.45*1.2</f>
        <v>86994.710399999996</v>
      </c>
      <c r="S147" s="16">
        <v>52</v>
      </c>
      <c r="T147" s="16"/>
      <c r="U147" s="16" t="s">
        <v>1257</v>
      </c>
      <c r="V147" s="7" t="s">
        <v>430</v>
      </c>
      <c r="W147" s="16">
        <v>2</v>
      </c>
      <c r="X147" s="16" t="s">
        <v>49</v>
      </c>
      <c r="Y147" s="101">
        <v>44348</v>
      </c>
      <c r="Z147" s="8" t="s">
        <v>764</v>
      </c>
      <c r="AA147" s="8" t="s">
        <v>765</v>
      </c>
    </row>
    <row r="148" spans="1:27" s="42" customFormat="1" ht="92.25" hidden="1" customHeight="1" x14ac:dyDescent="0.2">
      <c r="A148" s="16">
        <v>18</v>
      </c>
      <c r="B148" s="88" t="s">
        <v>26</v>
      </c>
      <c r="C148" s="94" t="s">
        <v>766</v>
      </c>
      <c r="D148" s="28" t="s">
        <v>93</v>
      </c>
      <c r="E148" s="183" t="s">
        <v>894</v>
      </c>
      <c r="F148" s="171"/>
      <c r="G148" s="1" t="s">
        <v>352</v>
      </c>
      <c r="H148" s="35">
        <v>5</v>
      </c>
      <c r="I148" s="39">
        <v>24720</v>
      </c>
      <c r="J148" s="7">
        <v>45</v>
      </c>
      <c r="K148" s="16"/>
      <c r="L148" s="18">
        <f t="shared" si="16"/>
        <v>1</v>
      </c>
      <c r="M148" s="7">
        <v>1</v>
      </c>
      <c r="N148" s="7"/>
      <c r="O148" s="99" t="s">
        <v>34</v>
      </c>
      <c r="P148" s="7" t="s">
        <v>486</v>
      </c>
      <c r="Q148" s="37" t="s">
        <v>506</v>
      </c>
      <c r="R148" s="178">
        <f>I148*1.04*2.6*1.45*1.2</f>
        <v>116306.6112</v>
      </c>
      <c r="S148" s="16">
        <v>52</v>
      </c>
      <c r="T148" s="16"/>
      <c r="U148" s="16" t="s">
        <v>1257</v>
      </c>
      <c r="V148" s="7" t="s">
        <v>430</v>
      </c>
      <c r="W148" s="16">
        <v>2</v>
      </c>
      <c r="X148" s="16" t="s">
        <v>49</v>
      </c>
      <c r="Y148" s="101">
        <v>44321</v>
      </c>
      <c r="Z148" s="8" t="s">
        <v>764</v>
      </c>
      <c r="AA148" s="8" t="s">
        <v>765</v>
      </c>
    </row>
    <row r="149" spans="1:27" s="42" customFormat="1" ht="92.25" hidden="1" customHeight="1" x14ac:dyDescent="0.2">
      <c r="A149" s="16">
        <v>19</v>
      </c>
      <c r="B149" s="88" t="s">
        <v>26</v>
      </c>
      <c r="C149" s="94" t="s">
        <v>699</v>
      </c>
      <c r="D149" s="28" t="s">
        <v>93</v>
      </c>
      <c r="E149" s="183" t="s">
        <v>894</v>
      </c>
      <c r="F149" s="171"/>
      <c r="G149" s="1" t="s">
        <v>762</v>
      </c>
      <c r="H149" s="35">
        <v>6</v>
      </c>
      <c r="I149" s="39">
        <v>29280</v>
      </c>
      <c r="J149" s="7">
        <v>45</v>
      </c>
      <c r="K149" s="16"/>
      <c r="L149" s="18">
        <f t="shared" si="14"/>
        <v>1</v>
      </c>
      <c r="M149" s="7">
        <v>1</v>
      </c>
      <c r="N149" s="7"/>
      <c r="O149" s="99" t="s">
        <v>34</v>
      </c>
      <c r="P149" s="7" t="s">
        <v>486</v>
      </c>
      <c r="Q149" s="37" t="s">
        <v>506</v>
      </c>
      <c r="R149" s="178">
        <f t="shared" ref="R149:R165" si="17">I149*2.6*1.45*1.2</f>
        <v>132462.71999999997</v>
      </c>
      <c r="S149" s="16">
        <v>52</v>
      </c>
      <c r="T149" s="16"/>
      <c r="U149" s="16" t="s">
        <v>1257</v>
      </c>
      <c r="V149" s="7" t="s">
        <v>535</v>
      </c>
      <c r="W149" s="16">
        <v>2</v>
      </c>
      <c r="X149" s="16" t="s">
        <v>49</v>
      </c>
      <c r="Y149" s="101" t="s">
        <v>716</v>
      </c>
      <c r="Z149" s="8" t="s">
        <v>348</v>
      </c>
      <c r="AA149" s="8" t="s">
        <v>743</v>
      </c>
    </row>
    <row r="150" spans="1:27" s="42" customFormat="1" ht="118.15" hidden="1" customHeight="1" x14ac:dyDescent="0.2">
      <c r="A150" s="16">
        <v>20</v>
      </c>
      <c r="B150" s="88" t="s">
        <v>26</v>
      </c>
      <c r="C150" s="94" t="s">
        <v>703</v>
      </c>
      <c r="D150" s="28" t="s">
        <v>467</v>
      </c>
      <c r="E150" s="183" t="s">
        <v>894</v>
      </c>
      <c r="F150" s="171"/>
      <c r="G150" s="1" t="s">
        <v>136</v>
      </c>
      <c r="H150" s="35" t="s">
        <v>214</v>
      </c>
      <c r="I150" s="39">
        <v>29280</v>
      </c>
      <c r="J150" s="7">
        <v>45</v>
      </c>
      <c r="K150" s="16"/>
      <c r="L150" s="18">
        <f t="shared" si="14"/>
        <v>1</v>
      </c>
      <c r="M150" s="7"/>
      <c r="N150" s="7">
        <v>1</v>
      </c>
      <c r="O150" s="99" t="s">
        <v>34</v>
      </c>
      <c r="P150" s="7" t="s">
        <v>416</v>
      </c>
      <c r="Q150" s="32" t="s">
        <v>488</v>
      </c>
      <c r="R150" s="178">
        <f t="shared" si="17"/>
        <v>132462.71999999997</v>
      </c>
      <c r="S150" s="16">
        <v>52</v>
      </c>
      <c r="T150" s="16"/>
      <c r="U150" s="16" t="s">
        <v>1257</v>
      </c>
      <c r="V150" s="7" t="s">
        <v>534</v>
      </c>
      <c r="W150" s="16">
        <v>2</v>
      </c>
      <c r="X150" s="16" t="s">
        <v>49</v>
      </c>
      <c r="Y150" s="101" t="s">
        <v>704</v>
      </c>
      <c r="Z150" s="8" t="s">
        <v>348</v>
      </c>
      <c r="AA150" s="8" t="s">
        <v>643</v>
      </c>
    </row>
    <row r="151" spans="1:27" s="42" customFormat="1" ht="117" hidden="1" customHeight="1" x14ac:dyDescent="0.2">
      <c r="A151" s="16">
        <v>21</v>
      </c>
      <c r="B151" s="88" t="s">
        <v>26</v>
      </c>
      <c r="C151" s="94" t="s">
        <v>774</v>
      </c>
      <c r="D151" s="28" t="s">
        <v>467</v>
      </c>
      <c r="E151" s="183" t="s">
        <v>894</v>
      </c>
      <c r="F151" s="171"/>
      <c r="G151" s="1" t="s">
        <v>775</v>
      </c>
      <c r="H151" s="35" t="s">
        <v>79</v>
      </c>
      <c r="I151" s="39">
        <v>18490</v>
      </c>
      <c r="J151" s="7">
        <v>45</v>
      </c>
      <c r="K151" s="16"/>
      <c r="L151" s="18">
        <f>M151+N151</f>
        <v>1</v>
      </c>
      <c r="M151" s="7"/>
      <c r="N151" s="7">
        <v>1</v>
      </c>
      <c r="O151" s="99" t="s">
        <v>1260</v>
      </c>
      <c r="P151" s="7" t="s">
        <v>416</v>
      </c>
      <c r="Q151" s="32" t="s">
        <v>506</v>
      </c>
      <c r="R151" s="178">
        <f t="shared" si="17"/>
        <v>83648.759999999995</v>
      </c>
      <c r="S151" s="16">
        <v>52</v>
      </c>
      <c r="T151" s="16"/>
      <c r="U151" s="16" t="s">
        <v>1257</v>
      </c>
      <c r="V151" s="7" t="s">
        <v>429</v>
      </c>
      <c r="W151" s="16">
        <v>2</v>
      </c>
      <c r="X151" s="16" t="s">
        <v>49</v>
      </c>
      <c r="Y151" s="101">
        <v>44501</v>
      </c>
      <c r="Z151" s="8" t="s">
        <v>348</v>
      </c>
      <c r="AA151" s="8" t="s">
        <v>643</v>
      </c>
    </row>
    <row r="152" spans="1:27" s="42" customFormat="1" ht="103.15" hidden="1" customHeight="1" x14ac:dyDescent="0.2">
      <c r="A152" s="16">
        <v>22</v>
      </c>
      <c r="B152" s="88" t="s">
        <v>26</v>
      </c>
      <c r="C152" s="94" t="s">
        <v>705</v>
      </c>
      <c r="D152" s="28" t="s">
        <v>6</v>
      </c>
      <c r="E152" s="183" t="s">
        <v>894</v>
      </c>
      <c r="F152" s="171"/>
      <c r="G152" s="1" t="s">
        <v>117</v>
      </c>
      <c r="H152" s="35" t="s">
        <v>80</v>
      </c>
      <c r="I152" s="39">
        <v>24720</v>
      </c>
      <c r="J152" s="7">
        <v>45</v>
      </c>
      <c r="K152" s="16"/>
      <c r="L152" s="18">
        <f t="shared" si="14"/>
        <v>3</v>
      </c>
      <c r="M152" s="7">
        <v>3</v>
      </c>
      <c r="N152" s="7"/>
      <c r="O152" s="99" t="s">
        <v>34</v>
      </c>
      <c r="P152" s="7" t="s">
        <v>416</v>
      </c>
      <c r="Q152" s="37" t="s">
        <v>489</v>
      </c>
      <c r="R152" s="178">
        <f t="shared" si="17"/>
        <v>111833.27999999998</v>
      </c>
      <c r="S152" s="16">
        <v>52</v>
      </c>
      <c r="T152" s="16"/>
      <c r="U152" s="16" t="s">
        <v>1257</v>
      </c>
      <c r="V152" s="7" t="s">
        <v>534</v>
      </c>
      <c r="W152" s="16">
        <v>2</v>
      </c>
      <c r="X152" s="16" t="s">
        <v>49</v>
      </c>
      <c r="Y152" s="101" t="s">
        <v>706</v>
      </c>
      <c r="Z152" s="8" t="s">
        <v>348</v>
      </c>
      <c r="AA152" s="8" t="s">
        <v>642</v>
      </c>
    </row>
    <row r="153" spans="1:27" s="42" customFormat="1" ht="103.15" hidden="1" customHeight="1" x14ac:dyDescent="0.2">
      <c r="A153" s="16">
        <v>23</v>
      </c>
      <c r="B153" s="88" t="s">
        <v>26</v>
      </c>
      <c r="C153" s="94" t="s">
        <v>705</v>
      </c>
      <c r="D153" s="28" t="s">
        <v>6</v>
      </c>
      <c r="E153" s="183" t="s">
        <v>894</v>
      </c>
      <c r="F153" s="171"/>
      <c r="G153" s="1" t="s">
        <v>117</v>
      </c>
      <c r="H153" s="35" t="s">
        <v>79</v>
      </c>
      <c r="I153" s="39">
        <v>24720</v>
      </c>
      <c r="J153" s="7">
        <v>45</v>
      </c>
      <c r="K153" s="16"/>
      <c r="L153" s="18">
        <f t="shared" si="14"/>
        <v>2</v>
      </c>
      <c r="M153" s="7">
        <v>2</v>
      </c>
      <c r="N153" s="7"/>
      <c r="O153" s="99" t="s">
        <v>34</v>
      </c>
      <c r="P153" s="7" t="s">
        <v>416</v>
      </c>
      <c r="Q153" s="37" t="s">
        <v>489</v>
      </c>
      <c r="R153" s="178">
        <f t="shared" si="17"/>
        <v>111833.27999999998</v>
      </c>
      <c r="S153" s="16">
        <v>52</v>
      </c>
      <c r="T153" s="16"/>
      <c r="U153" s="16" t="s">
        <v>1257</v>
      </c>
      <c r="V153" s="7" t="s">
        <v>534</v>
      </c>
      <c r="W153" s="16">
        <v>2</v>
      </c>
      <c r="X153" s="16" t="s">
        <v>49</v>
      </c>
      <c r="Y153" s="101" t="s">
        <v>706</v>
      </c>
      <c r="Z153" s="8" t="s">
        <v>348</v>
      </c>
      <c r="AA153" s="8" t="s">
        <v>642</v>
      </c>
    </row>
    <row r="154" spans="1:27" s="42" customFormat="1" ht="87" hidden="1" customHeight="1" x14ac:dyDescent="0.2">
      <c r="A154" s="16">
        <v>24</v>
      </c>
      <c r="B154" s="88" t="s">
        <v>26</v>
      </c>
      <c r="C154" s="94" t="s">
        <v>778</v>
      </c>
      <c r="D154" s="28" t="s">
        <v>6</v>
      </c>
      <c r="E154" s="183" t="s">
        <v>894</v>
      </c>
      <c r="F154" s="171"/>
      <c r="G154" s="1" t="s">
        <v>779</v>
      </c>
      <c r="H154" s="35" t="s">
        <v>80</v>
      </c>
      <c r="I154" s="39">
        <v>24720</v>
      </c>
      <c r="J154" s="7">
        <v>45</v>
      </c>
      <c r="K154" s="16"/>
      <c r="L154" s="18">
        <f>M154+N154</f>
        <v>1</v>
      </c>
      <c r="M154" s="7">
        <v>1</v>
      </c>
      <c r="N154" s="7"/>
      <c r="O154" s="99" t="s">
        <v>1260</v>
      </c>
      <c r="P154" s="7" t="s">
        <v>416</v>
      </c>
      <c r="Q154" s="37" t="s">
        <v>489</v>
      </c>
      <c r="R154" s="178">
        <f t="shared" si="17"/>
        <v>111833.27999999998</v>
      </c>
      <c r="S154" s="16">
        <v>52</v>
      </c>
      <c r="T154" s="16"/>
      <c r="U154" s="16" t="s">
        <v>1257</v>
      </c>
      <c r="V154" s="7" t="s">
        <v>429</v>
      </c>
      <c r="W154" s="16">
        <v>2</v>
      </c>
      <c r="X154" s="16" t="s">
        <v>49</v>
      </c>
      <c r="Y154" s="101">
        <v>44287</v>
      </c>
      <c r="Z154" s="8" t="s">
        <v>776</v>
      </c>
      <c r="AA154" s="8" t="s">
        <v>777</v>
      </c>
    </row>
    <row r="155" spans="1:27" s="42" customFormat="1" ht="61.5" hidden="1" customHeight="1" x14ac:dyDescent="0.2">
      <c r="A155" s="16">
        <v>25</v>
      </c>
      <c r="B155" s="88" t="s">
        <v>26</v>
      </c>
      <c r="C155" s="94" t="s">
        <v>780</v>
      </c>
      <c r="D155" s="28" t="s">
        <v>6</v>
      </c>
      <c r="E155" s="183" t="s">
        <v>894</v>
      </c>
      <c r="F155" s="171"/>
      <c r="G155" s="1" t="s">
        <v>260</v>
      </c>
      <c r="H155" s="35" t="s">
        <v>79</v>
      </c>
      <c r="I155" s="39">
        <v>18490</v>
      </c>
      <c r="J155" s="7">
        <v>45</v>
      </c>
      <c r="K155" s="16"/>
      <c r="L155" s="18">
        <f>M155+N155</f>
        <v>2</v>
      </c>
      <c r="M155" s="7"/>
      <c r="N155" s="7">
        <v>2</v>
      </c>
      <c r="O155" s="99" t="s">
        <v>34</v>
      </c>
      <c r="P155" s="7" t="s">
        <v>486</v>
      </c>
      <c r="Q155" s="37" t="s">
        <v>581</v>
      </c>
      <c r="R155" s="178">
        <f t="shared" si="17"/>
        <v>83648.759999999995</v>
      </c>
      <c r="S155" s="16">
        <v>52</v>
      </c>
      <c r="T155" s="16"/>
      <c r="U155" s="16" t="s">
        <v>1257</v>
      </c>
      <c r="V155" s="7" t="s">
        <v>429</v>
      </c>
      <c r="W155" s="16">
        <v>2</v>
      </c>
      <c r="X155" s="16" t="s">
        <v>49</v>
      </c>
      <c r="Y155" s="101">
        <v>44537</v>
      </c>
      <c r="Z155" s="8" t="s">
        <v>776</v>
      </c>
      <c r="AA155" s="8" t="s">
        <v>777</v>
      </c>
    </row>
    <row r="156" spans="1:27" s="42" customFormat="1" ht="84.6" hidden="1" customHeight="1" x14ac:dyDescent="0.2">
      <c r="A156" s="16">
        <v>26</v>
      </c>
      <c r="B156" s="89" t="s">
        <v>26</v>
      </c>
      <c r="C156" s="94" t="s">
        <v>987</v>
      </c>
      <c r="D156" s="28" t="s">
        <v>95</v>
      </c>
      <c r="E156" s="183" t="s">
        <v>412</v>
      </c>
      <c r="F156" s="29"/>
      <c r="G156" s="1" t="s">
        <v>988</v>
      </c>
      <c r="H156" s="35">
        <v>4</v>
      </c>
      <c r="I156" s="39">
        <v>18490</v>
      </c>
      <c r="J156" s="7">
        <v>45</v>
      </c>
      <c r="K156" s="16"/>
      <c r="L156" s="18">
        <f t="shared" ref="L156" si="18">M156+N156</f>
        <v>1</v>
      </c>
      <c r="M156" s="7">
        <v>1</v>
      </c>
      <c r="N156" s="7"/>
      <c r="O156" s="99" t="s">
        <v>34</v>
      </c>
      <c r="P156" s="7" t="s">
        <v>486</v>
      </c>
      <c r="Q156" s="37" t="s">
        <v>989</v>
      </c>
      <c r="R156" s="178">
        <f t="shared" si="17"/>
        <v>83648.759999999995</v>
      </c>
      <c r="S156" s="16">
        <v>52</v>
      </c>
      <c r="T156" s="16"/>
      <c r="U156" s="16" t="s">
        <v>1257</v>
      </c>
      <c r="V156" s="7" t="s">
        <v>429</v>
      </c>
      <c r="W156" s="16">
        <v>2</v>
      </c>
      <c r="X156" s="16" t="s">
        <v>49</v>
      </c>
      <c r="Y156" s="101">
        <v>44617</v>
      </c>
      <c r="Z156" s="77" t="s">
        <v>990</v>
      </c>
      <c r="AA156" s="40" t="s">
        <v>991</v>
      </c>
    </row>
    <row r="157" spans="1:27" s="42" customFormat="1" ht="133.15" hidden="1" customHeight="1" x14ac:dyDescent="0.2">
      <c r="A157" s="16">
        <v>27</v>
      </c>
      <c r="B157" s="88" t="s">
        <v>26</v>
      </c>
      <c r="C157" s="94" t="s">
        <v>707</v>
      </c>
      <c r="D157" s="28" t="s">
        <v>95</v>
      </c>
      <c r="E157" s="183" t="s">
        <v>894</v>
      </c>
      <c r="F157" s="171"/>
      <c r="G157" s="1" t="s">
        <v>298</v>
      </c>
      <c r="H157" s="35">
        <v>4</v>
      </c>
      <c r="I157" s="39">
        <v>18490</v>
      </c>
      <c r="J157" s="7">
        <v>45</v>
      </c>
      <c r="K157" s="16"/>
      <c r="L157" s="18">
        <f t="shared" si="14"/>
        <v>1</v>
      </c>
      <c r="M157" s="7">
        <v>1</v>
      </c>
      <c r="N157" s="7"/>
      <c r="O157" s="99" t="s">
        <v>34</v>
      </c>
      <c r="P157" s="7" t="s">
        <v>486</v>
      </c>
      <c r="Q157" s="37" t="s">
        <v>506</v>
      </c>
      <c r="R157" s="178">
        <f t="shared" si="17"/>
        <v>83648.759999999995</v>
      </c>
      <c r="S157" s="16">
        <v>52</v>
      </c>
      <c r="T157" s="16"/>
      <c r="U157" s="16" t="s">
        <v>1257</v>
      </c>
      <c r="V157" s="7" t="s">
        <v>429</v>
      </c>
      <c r="W157" s="16">
        <v>2</v>
      </c>
      <c r="X157" s="16" t="s">
        <v>49</v>
      </c>
      <c r="Y157" s="101" t="s">
        <v>708</v>
      </c>
      <c r="Z157" s="8" t="s">
        <v>348</v>
      </c>
      <c r="AA157" s="8" t="s">
        <v>749</v>
      </c>
    </row>
    <row r="158" spans="1:27" s="42" customFormat="1" ht="110.45" hidden="1" customHeight="1" x14ac:dyDescent="0.2">
      <c r="A158" s="16">
        <v>28</v>
      </c>
      <c r="B158" s="88" t="s">
        <v>26</v>
      </c>
      <c r="C158" s="94" t="s">
        <v>709</v>
      </c>
      <c r="D158" s="28" t="s">
        <v>95</v>
      </c>
      <c r="E158" s="183" t="s">
        <v>894</v>
      </c>
      <c r="F158" s="171"/>
      <c r="G158" s="1" t="s">
        <v>121</v>
      </c>
      <c r="H158" s="35">
        <v>5</v>
      </c>
      <c r="I158" s="39">
        <v>23600</v>
      </c>
      <c r="J158" s="7">
        <v>45</v>
      </c>
      <c r="K158" s="16"/>
      <c r="L158" s="18">
        <f t="shared" si="14"/>
        <v>1</v>
      </c>
      <c r="M158" s="7">
        <v>1</v>
      </c>
      <c r="N158" s="7"/>
      <c r="O158" s="99" t="s">
        <v>34</v>
      </c>
      <c r="P158" s="7" t="s">
        <v>486</v>
      </c>
      <c r="Q158" s="37" t="s">
        <v>506</v>
      </c>
      <c r="R158" s="178">
        <f t="shared" si="17"/>
        <v>106766.39999999999</v>
      </c>
      <c r="S158" s="16">
        <v>52</v>
      </c>
      <c r="T158" s="16"/>
      <c r="U158" s="16" t="s">
        <v>1257</v>
      </c>
      <c r="V158" s="7" t="s">
        <v>534</v>
      </c>
      <c r="W158" s="16">
        <v>2</v>
      </c>
      <c r="X158" s="16" t="s">
        <v>49</v>
      </c>
      <c r="Y158" s="101">
        <v>44271</v>
      </c>
      <c r="Z158" s="8" t="s">
        <v>348</v>
      </c>
      <c r="AA158" s="8" t="s">
        <v>749</v>
      </c>
    </row>
    <row r="159" spans="1:27" s="42" customFormat="1" ht="91.15" hidden="1" customHeight="1" x14ac:dyDescent="0.2">
      <c r="A159" s="16">
        <v>29</v>
      </c>
      <c r="B159" s="88" t="s">
        <v>26</v>
      </c>
      <c r="C159" s="94" t="s">
        <v>711</v>
      </c>
      <c r="D159" s="28" t="s">
        <v>95</v>
      </c>
      <c r="E159" s="183" t="s">
        <v>894</v>
      </c>
      <c r="F159" s="171"/>
      <c r="G159" s="1" t="s">
        <v>710</v>
      </c>
      <c r="H159" s="35">
        <v>4</v>
      </c>
      <c r="I159" s="39">
        <v>16080</v>
      </c>
      <c r="J159" s="7">
        <v>45</v>
      </c>
      <c r="K159" s="16"/>
      <c r="L159" s="18">
        <f t="shared" si="14"/>
        <v>1</v>
      </c>
      <c r="M159" s="7">
        <v>1</v>
      </c>
      <c r="N159" s="7"/>
      <c r="O159" s="99" t="s">
        <v>34</v>
      </c>
      <c r="P159" s="7" t="s">
        <v>486</v>
      </c>
      <c r="Q159" s="37" t="s">
        <v>506</v>
      </c>
      <c r="R159" s="178">
        <f t="shared" si="17"/>
        <v>72745.919999999998</v>
      </c>
      <c r="S159" s="16">
        <v>52</v>
      </c>
      <c r="T159" s="16"/>
      <c r="U159" s="16" t="s">
        <v>1257</v>
      </c>
      <c r="V159" s="7" t="s">
        <v>534</v>
      </c>
      <c r="W159" s="16">
        <v>2</v>
      </c>
      <c r="X159" s="16" t="s">
        <v>49</v>
      </c>
      <c r="Y159" s="101" t="s">
        <v>700</v>
      </c>
      <c r="Z159" s="8" t="s">
        <v>348</v>
      </c>
      <c r="AA159" s="8" t="s">
        <v>749</v>
      </c>
    </row>
    <row r="160" spans="1:27" s="42" customFormat="1" ht="106.15" hidden="1" customHeight="1" x14ac:dyDescent="0.2">
      <c r="A160" s="16">
        <v>30</v>
      </c>
      <c r="B160" s="88" t="s">
        <v>26</v>
      </c>
      <c r="C160" s="94" t="s">
        <v>712</v>
      </c>
      <c r="D160" s="28" t="s">
        <v>95</v>
      </c>
      <c r="E160" s="183" t="s">
        <v>894</v>
      </c>
      <c r="F160" s="171"/>
      <c r="G160" s="1" t="s">
        <v>272</v>
      </c>
      <c r="H160" s="35">
        <v>5</v>
      </c>
      <c r="I160" s="39">
        <v>18490</v>
      </c>
      <c r="J160" s="7">
        <v>45</v>
      </c>
      <c r="K160" s="16"/>
      <c r="L160" s="18">
        <f t="shared" si="14"/>
        <v>1</v>
      </c>
      <c r="M160" s="7">
        <v>1</v>
      </c>
      <c r="N160" s="7"/>
      <c r="O160" s="99" t="s">
        <v>34</v>
      </c>
      <c r="P160" s="7" t="s">
        <v>486</v>
      </c>
      <c r="Q160" s="37" t="s">
        <v>506</v>
      </c>
      <c r="R160" s="178">
        <f t="shared" si="17"/>
        <v>83648.759999999995</v>
      </c>
      <c r="S160" s="16">
        <v>52</v>
      </c>
      <c r="T160" s="16"/>
      <c r="U160" s="16" t="s">
        <v>1257</v>
      </c>
      <c r="V160" s="7" t="s">
        <v>534</v>
      </c>
      <c r="W160" s="16">
        <v>2</v>
      </c>
      <c r="X160" s="16" t="s">
        <v>49</v>
      </c>
      <c r="Y160" s="101">
        <v>44154</v>
      </c>
      <c r="Z160" s="8" t="s">
        <v>348</v>
      </c>
      <c r="AA160" s="8" t="s">
        <v>749</v>
      </c>
    </row>
    <row r="161" spans="1:27" s="42" customFormat="1" ht="112.9" hidden="1" customHeight="1" x14ac:dyDescent="0.2">
      <c r="A161" s="16">
        <v>31</v>
      </c>
      <c r="B161" s="88" t="s">
        <v>26</v>
      </c>
      <c r="C161" s="94" t="s">
        <v>713</v>
      </c>
      <c r="D161" s="28" t="s">
        <v>95</v>
      </c>
      <c r="E161" s="183" t="s">
        <v>894</v>
      </c>
      <c r="F161" s="171"/>
      <c r="G161" s="1" t="s">
        <v>772</v>
      </c>
      <c r="H161" s="35">
        <v>6</v>
      </c>
      <c r="I161" s="39">
        <v>29280</v>
      </c>
      <c r="J161" s="7">
        <v>45</v>
      </c>
      <c r="K161" s="16"/>
      <c r="L161" s="18">
        <f t="shared" si="14"/>
        <v>1</v>
      </c>
      <c r="M161" s="7">
        <v>1</v>
      </c>
      <c r="N161" s="7"/>
      <c r="O161" s="99" t="s">
        <v>34</v>
      </c>
      <c r="P161" s="7" t="s">
        <v>486</v>
      </c>
      <c r="Q161" s="37" t="s">
        <v>506</v>
      </c>
      <c r="R161" s="178">
        <f t="shared" si="17"/>
        <v>132462.71999999997</v>
      </c>
      <c r="S161" s="16">
        <v>52</v>
      </c>
      <c r="T161" s="16"/>
      <c r="U161" s="16" t="s">
        <v>1257</v>
      </c>
      <c r="V161" s="7" t="s">
        <v>534</v>
      </c>
      <c r="W161" s="16">
        <v>2</v>
      </c>
      <c r="X161" s="16" t="s">
        <v>49</v>
      </c>
      <c r="Y161" s="101">
        <v>44133</v>
      </c>
      <c r="Z161" s="8" t="s">
        <v>348</v>
      </c>
      <c r="AA161" s="8" t="s">
        <v>749</v>
      </c>
    </row>
    <row r="162" spans="1:27" s="42" customFormat="1" ht="105" hidden="1" customHeight="1" x14ac:dyDescent="0.2">
      <c r="A162" s="16">
        <v>32</v>
      </c>
      <c r="B162" s="88" t="s">
        <v>26</v>
      </c>
      <c r="C162" s="94" t="s">
        <v>713</v>
      </c>
      <c r="D162" s="28" t="s">
        <v>95</v>
      </c>
      <c r="E162" s="183" t="s">
        <v>894</v>
      </c>
      <c r="F162" s="171"/>
      <c r="G162" s="1" t="s">
        <v>246</v>
      </c>
      <c r="H162" s="35">
        <v>6</v>
      </c>
      <c r="I162" s="39">
        <v>29280</v>
      </c>
      <c r="J162" s="7">
        <v>45</v>
      </c>
      <c r="K162" s="16"/>
      <c r="L162" s="18">
        <f t="shared" si="14"/>
        <v>1</v>
      </c>
      <c r="M162" s="7">
        <v>1</v>
      </c>
      <c r="N162" s="7"/>
      <c r="O162" s="99" t="s">
        <v>34</v>
      </c>
      <c r="P162" s="7" t="s">
        <v>486</v>
      </c>
      <c r="Q162" s="37" t="s">
        <v>506</v>
      </c>
      <c r="R162" s="178">
        <f t="shared" si="17"/>
        <v>132462.71999999997</v>
      </c>
      <c r="S162" s="16">
        <v>52</v>
      </c>
      <c r="T162" s="16"/>
      <c r="U162" s="16" t="s">
        <v>1257</v>
      </c>
      <c r="V162" s="7" t="s">
        <v>534</v>
      </c>
      <c r="W162" s="16">
        <v>2</v>
      </c>
      <c r="X162" s="16" t="s">
        <v>49</v>
      </c>
      <c r="Y162" s="101">
        <v>44134</v>
      </c>
      <c r="Z162" s="8" t="s">
        <v>348</v>
      </c>
      <c r="AA162" s="8" t="s">
        <v>749</v>
      </c>
    </row>
    <row r="163" spans="1:27" s="42" customFormat="1" ht="107.45" hidden="1" customHeight="1" x14ac:dyDescent="0.2">
      <c r="A163" s="16">
        <v>33</v>
      </c>
      <c r="B163" s="88" t="s">
        <v>26</v>
      </c>
      <c r="C163" s="94" t="s">
        <v>713</v>
      </c>
      <c r="D163" s="28" t="s">
        <v>95</v>
      </c>
      <c r="E163" s="183" t="s">
        <v>894</v>
      </c>
      <c r="F163" s="171"/>
      <c r="G163" s="1" t="s">
        <v>297</v>
      </c>
      <c r="H163" s="35">
        <v>4</v>
      </c>
      <c r="I163" s="39">
        <v>18490</v>
      </c>
      <c r="J163" s="7">
        <v>45</v>
      </c>
      <c r="K163" s="16"/>
      <c r="L163" s="18">
        <f t="shared" si="14"/>
        <v>1</v>
      </c>
      <c r="M163" s="7">
        <v>1</v>
      </c>
      <c r="N163" s="7"/>
      <c r="O163" s="99" t="s">
        <v>34</v>
      </c>
      <c r="P163" s="7" t="s">
        <v>486</v>
      </c>
      <c r="Q163" s="37" t="s">
        <v>506</v>
      </c>
      <c r="R163" s="178">
        <f t="shared" si="17"/>
        <v>83648.759999999995</v>
      </c>
      <c r="S163" s="16">
        <v>52</v>
      </c>
      <c r="T163" s="16"/>
      <c r="U163" s="16" t="s">
        <v>1257</v>
      </c>
      <c r="V163" s="7" t="s">
        <v>534</v>
      </c>
      <c r="W163" s="16">
        <v>2</v>
      </c>
      <c r="X163" s="16" t="s">
        <v>49</v>
      </c>
      <c r="Y163" s="101">
        <v>44235</v>
      </c>
      <c r="Z163" s="8" t="s">
        <v>348</v>
      </c>
      <c r="AA163" s="8" t="s">
        <v>749</v>
      </c>
    </row>
    <row r="164" spans="1:27" s="42" customFormat="1" ht="122.45" hidden="1" customHeight="1" x14ac:dyDescent="0.2">
      <c r="A164" s="16">
        <v>34</v>
      </c>
      <c r="B164" s="88" t="s">
        <v>26</v>
      </c>
      <c r="C164" s="94" t="s">
        <v>713</v>
      </c>
      <c r="D164" s="28" t="s">
        <v>95</v>
      </c>
      <c r="E164" s="183" t="s">
        <v>894</v>
      </c>
      <c r="F164" s="171"/>
      <c r="G164" s="1" t="s">
        <v>773</v>
      </c>
      <c r="H164" s="35">
        <v>4</v>
      </c>
      <c r="I164" s="39">
        <v>18490</v>
      </c>
      <c r="J164" s="7">
        <v>45</v>
      </c>
      <c r="K164" s="16"/>
      <c r="L164" s="18">
        <f t="shared" si="14"/>
        <v>1</v>
      </c>
      <c r="M164" s="7">
        <v>1</v>
      </c>
      <c r="N164" s="7"/>
      <c r="O164" s="99" t="s">
        <v>34</v>
      </c>
      <c r="P164" s="7" t="s">
        <v>486</v>
      </c>
      <c r="Q164" s="37" t="s">
        <v>506</v>
      </c>
      <c r="R164" s="178">
        <f t="shared" si="17"/>
        <v>83648.759999999995</v>
      </c>
      <c r="S164" s="16">
        <v>52</v>
      </c>
      <c r="T164" s="16"/>
      <c r="U164" s="16" t="s">
        <v>1257</v>
      </c>
      <c r="V164" s="7" t="s">
        <v>534</v>
      </c>
      <c r="W164" s="16">
        <v>2</v>
      </c>
      <c r="X164" s="16" t="s">
        <v>49</v>
      </c>
      <c r="Y164" s="101">
        <v>44330</v>
      </c>
      <c r="Z164" s="8" t="s">
        <v>348</v>
      </c>
      <c r="AA164" s="8" t="s">
        <v>749</v>
      </c>
    </row>
    <row r="165" spans="1:27" s="42" customFormat="1" ht="105" hidden="1" customHeight="1" x14ac:dyDescent="0.2">
      <c r="A165" s="16">
        <v>35</v>
      </c>
      <c r="B165" s="88" t="s">
        <v>26</v>
      </c>
      <c r="C165" s="94" t="s">
        <v>713</v>
      </c>
      <c r="D165" s="28" t="s">
        <v>95</v>
      </c>
      <c r="E165" s="183" t="s">
        <v>894</v>
      </c>
      <c r="F165" s="171"/>
      <c r="G165" s="1" t="s">
        <v>714</v>
      </c>
      <c r="H165" s="35">
        <v>4</v>
      </c>
      <c r="I165" s="39">
        <v>18490</v>
      </c>
      <c r="J165" s="7">
        <v>45</v>
      </c>
      <c r="K165" s="16"/>
      <c r="L165" s="18">
        <f t="shared" si="14"/>
        <v>1</v>
      </c>
      <c r="M165" s="7">
        <v>1</v>
      </c>
      <c r="N165" s="7"/>
      <c r="O165" s="99" t="s">
        <v>34</v>
      </c>
      <c r="P165" s="7" t="s">
        <v>486</v>
      </c>
      <c r="Q165" s="37" t="s">
        <v>506</v>
      </c>
      <c r="R165" s="178">
        <f t="shared" si="17"/>
        <v>83648.759999999995</v>
      </c>
      <c r="S165" s="16">
        <v>52</v>
      </c>
      <c r="T165" s="16"/>
      <c r="U165" s="16" t="s">
        <v>1257</v>
      </c>
      <c r="V165" s="7" t="s">
        <v>534</v>
      </c>
      <c r="W165" s="16">
        <v>2</v>
      </c>
      <c r="X165" s="16" t="s">
        <v>49</v>
      </c>
      <c r="Y165" s="101" t="s">
        <v>715</v>
      </c>
      <c r="Z165" s="8" t="s">
        <v>348</v>
      </c>
      <c r="AA165" s="8" t="s">
        <v>749</v>
      </c>
    </row>
    <row r="166" spans="1:27" s="42" customFormat="1" ht="151.9" hidden="1" customHeight="1" x14ac:dyDescent="0.2">
      <c r="A166" s="16">
        <v>36</v>
      </c>
      <c r="B166" s="88" t="s">
        <v>26</v>
      </c>
      <c r="C166" s="94" t="s">
        <v>781</v>
      </c>
      <c r="D166" s="28" t="s">
        <v>791</v>
      </c>
      <c r="E166" s="183" t="s">
        <v>894</v>
      </c>
      <c r="F166" s="171"/>
      <c r="G166" s="1" t="s">
        <v>782</v>
      </c>
      <c r="H166" s="35">
        <v>4</v>
      </c>
      <c r="I166" s="39">
        <v>29280</v>
      </c>
      <c r="J166" s="7">
        <v>45</v>
      </c>
      <c r="K166" s="16">
        <v>4</v>
      </c>
      <c r="L166" s="18">
        <f t="shared" si="14"/>
        <v>2</v>
      </c>
      <c r="M166" s="7">
        <v>2</v>
      </c>
      <c r="N166" s="7"/>
      <c r="O166" s="99" t="s">
        <v>34</v>
      </c>
      <c r="P166" s="7" t="s">
        <v>486</v>
      </c>
      <c r="Q166" s="37" t="s">
        <v>581</v>
      </c>
      <c r="R166" s="178">
        <f>I166*1.04*2.6*1.45*1.2</f>
        <v>137761.22880000001</v>
      </c>
      <c r="S166" s="16">
        <v>52</v>
      </c>
      <c r="T166" s="16"/>
      <c r="U166" s="16" t="s">
        <v>1257</v>
      </c>
      <c r="V166" s="7" t="s">
        <v>429</v>
      </c>
      <c r="W166" s="16">
        <v>2</v>
      </c>
      <c r="X166" s="16" t="s">
        <v>49</v>
      </c>
      <c r="Y166" s="101">
        <v>44592</v>
      </c>
      <c r="Z166" s="8" t="s">
        <v>776</v>
      </c>
      <c r="AA166" s="8" t="s">
        <v>783</v>
      </c>
    </row>
    <row r="167" spans="1:27" s="42" customFormat="1" ht="104.25" hidden="1" customHeight="1" x14ac:dyDescent="0.2">
      <c r="A167" s="16">
        <v>37</v>
      </c>
      <c r="B167" s="88" t="s">
        <v>26</v>
      </c>
      <c r="C167" s="94" t="s">
        <v>468</v>
      </c>
      <c r="D167" s="28" t="s">
        <v>199</v>
      </c>
      <c r="E167" s="183" t="s">
        <v>894</v>
      </c>
      <c r="F167" s="171"/>
      <c r="G167" s="1" t="s">
        <v>784</v>
      </c>
      <c r="H167" s="35">
        <v>4</v>
      </c>
      <c r="I167" s="39">
        <v>16550</v>
      </c>
      <c r="J167" s="7">
        <v>40</v>
      </c>
      <c r="K167" s="16">
        <v>8</v>
      </c>
      <c r="L167" s="18">
        <f>M167+N167</f>
        <v>1</v>
      </c>
      <c r="M167" s="7">
        <v>1</v>
      </c>
      <c r="N167" s="7"/>
      <c r="O167" s="99" t="s">
        <v>1260</v>
      </c>
      <c r="P167" s="7" t="s">
        <v>486</v>
      </c>
      <c r="Q167" s="37" t="s">
        <v>506</v>
      </c>
      <c r="R167" s="178">
        <f>I167*1.08*2.6*1.4*1.2</f>
        <v>78073.631999999998</v>
      </c>
      <c r="S167" s="16">
        <v>52</v>
      </c>
      <c r="T167" s="16"/>
      <c r="U167" s="16" t="s">
        <v>1257</v>
      </c>
      <c r="V167" s="7" t="s">
        <v>429</v>
      </c>
      <c r="W167" s="16">
        <v>2</v>
      </c>
      <c r="X167" s="16" t="s">
        <v>49</v>
      </c>
      <c r="Y167" s="101">
        <v>44404</v>
      </c>
      <c r="Z167" s="8" t="s">
        <v>776</v>
      </c>
      <c r="AA167" s="8" t="s">
        <v>785</v>
      </c>
    </row>
    <row r="168" spans="1:27" s="42" customFormat="1" ht="61.5" hidden="1" customHeight="1" x14ac:dyDescent="0.2">
      <c r="A168" s="16">
        <v>1</v>
      </c>
      <c r="B168" s="88" t="s">
        <v>26</v>
      </c>
      <c r="C168" s="94" t="s">
        <v>579</v>
      </c>
      <c r="D168" s="28" t="s">
        <v>580</v>
      </c>
      <c r="E168" s="183" t="s">
        <v>530</v>
      </c>
      <c r="F168" s="171"/>
      <c r="G168" s="1" t="s">
        <v>109</v>
      </c>
      <c r="H168" s="35"/>
      <c r="I168" s="39">
        <v>37400</v>
      </c>
      <c r="J168" s="7">
        <v>30</v>
      </c>
      <c r="K168" s="16"/>
      <c r="L168" s="18">
        <f t="shared" ref="L168:L172" si="19">M168+N168</f>
        <v>1</v>
      </c>
      <c r="M168" s="7">
        <v>1</v>
      </c>
      <c r="N168" s="7"/>
      <c r="O168" s="99" t="s">
        <v>34</v>
      </c>
      <c r="P168" s="7" t="s">
        <v>486</v>
      </c>
      <c r="Q168" s="37" t="s">
        <v>506</v>
      </c>
      <c r="R168" s="178">
        <f>I168*2.6*1.3*1.2</f>
        <v>151694.39999999999</v>
      </c>
      <c r="S168" s="16">
        <v>52</v>
      </c>
      <c r="T168" s="16"/>
      <c r="U168" s="16" t="s">
        <v>1257</v>
      </c>
      <c r="V168" s="7" t="s">
        <v>424</v>
      </c>
      <c r="W168" s="16">
        <v>2</v>
      </c>
      <c r="X168" s="16" t="s">
        <v>49</v>
      </c>
      <c r="Y168" s="101" t="s">
        <v>717</v>
      </c>
      <c r="Z168" s="77"/>
      <c r="AA168" s="40"/>
    </row>
    <row r="169" spans="1:27" s="42" customFormat="1" ht="61.5" hidden="1" customHeight="1" x14ac:dyDescent="0.2">
      <c r="A169" s="16">
        <v>2</v>
      </c>
      <c r="B169" s="88" t="s">
        <v>26</v>
      </c>
      <c r="C169" s="94" t="s">
        <v>469</v>
      </c>
      <c r="D169" s="28" t="s">
        <v>301</v>
      </c>
      <c r="E169" s="183" t="s">
        <v>530</v>
      </c>
      <c r="F169" s="171"/>
      <c r="G169" s="1" t="s">
        <v>470</v>
      </c>
      <c r="H169" s="35"/>
      <c r="I169" s="39">
        <v>54600</v>
      </c>
      <c r="J169" s="7"/>
      <c r="K169" s="16"/>
      <c r="L169" s="18">
        <f t="shared" si="19"/>
        <v>1</v>
      </c>
      <c r="M169" s="7">
        <v>1</v>
      </c>
      <c r="N169" s="7"/>
      <c r="O169" s="99" t="s">
        <v>34</v>
      </c>
      <c r="P169" s="7" t="s">
        <v>486</v>
      </c>
      <c r="Q169" s="37" t="s">
        <v>506</v>
      </c>
      <c r="R169" s="178">
        <f>I169*2.6*1.3*1.2</f>
        <v>221457.6</v>
      </c>
      <c r="S169" s="16">
        <v>52</v>
      </c>
      <c r="T169" s="16"/>
      <c r="U169" s="16" t="s">
        <v>1257</v>
      </c>
      <c r="V169" s="7" t="s">
        <v>429</v>
      </c>
      <c r="W169" s="16">
        <v>2</v>
      </c>
      <c r="X169" s="16" t="s">
        <v>49</v>
      </c>
      <c r="Y169" s="101" t="s">
        <v>718</v>
      </c>
      <c r="Z169" s="77" t="s">
        <v>353</v>
      </c>
      <c r="AA169" s="40" t="s">
        <v>646</v>
      </c>
    </row>
    <row r="170" spans="1:27" s="42" customFormat="1" ht="61.5" hidden="1" customHeight="1" x14ac:dyDescent="0.2">
      <c r="A170" s="16">
        <f>A169+1</f>
        <v>3</v>
      </c>
      <c r="B170" s="88" t="s">
        <v>26</v>
      </c>
      <c r="C170" s="94" t="s">
        <v>786</v>
      </c>
      <c r="D170" s="28" t="s">
        <v>787</v>
      </c>
      <c r="E170" s="183" t="s">
        <v>606</v>
      </c>
      <c r="F170" s="171"/>
      <c r="G170" s="1" t="s">
        <v>788</v>
      </c>
      <c r="H170" s="35"/>
      <c r="I170" s="39">
        <v>37100</v>
      </c>
      <c r="J170" s="7">
        <v>30</v>
      </c>
      <c r="K170" s="16"/>
      <c r="L170" s="18">
        <f t="shared" si="19"/>
        <v>1</v>
      </c>
      <c r="M170" s="7">
        <v>1</v>
      </c>
      <c r="N170" s="7"/>
      <c r="O170" s="99" t="s">
        <v>34</v>
      </c>
      <c r="P170" s="7" t="s">
        <v>416</v>
      </c>
      <c r="Q170" s="37" t="s">
        <v>489</v>
      </c>
      <c r="R170" s="178">
        <f>I170*2.6*1.3</f>
        <v>125398</v>
      </c>
      <c r="S170" s="16">
        <v>52</v>
      </c>
      <c r="T170" s="16"/>
      <c r="U170" s="16" t="s">
        <v>1257</v>
      </c>
      <c r="V170" s="7" t="s">
        <v>424</v>
      </c>
      <c r="W170" s="16">
        <v>2</v>
      </c>
      <c r="X170" s="16" t="s">
        <v>49</v>
      </c>
      <c r="Y170" s="101">
        <v>44470</v>
      </c>
      <c r="Z170" s="77" t="s">
        <v>789</v>
      </c>
      <c r="AA170" s="40" t="s">
        <v>790</v>
      </c>
    </row>
    <row r="171" spans="1:27" s="42" customFormat="1" ht="61.5" hidden="1" customHeight="1" x14ac:dyDescent="0.2">
      <c r="A171" s="16"/>
      <c r="B171" s="89" t="s">
        <v>26</v>
      </c>
      <c r="C171" s="117" t="s">
        <v>300</v>
      </c>
      <c r="D171" s="58" t="s">
        <v>459</v>
      </c>
      <c r="E171" s="183" t="s">
        <v>413</v>
      </c>
      <c r="F171" s="29"/>
      <c r="G171" s="1" t="s">
        <v>992</v>
      </c>
      <c r="H171" s="35"/>
      <c r="I171" s="39">
        <v>50300</v>
      </c>
      <c r="J171" s="7">
        <v>30</v>
      </c>
      <c r="K171" s="16"/>
      <c r="L171" s="18">
        <f t="shared" si="19"/>
        <v>1</v>
      </c>
      <c r="M171" s="7"/>
      <c r="N171" s="7">
        <v>1</v>
      </c>
      <c r="O171" s="99" t="s">
        <v>34</v>
      </c>
      <c r="P171" s="7" t="s">
        <v>486</v>
      </c>
      <c r="Q171" s="37" t="s">
        <v>506</v>
      </c>
      <c r="R171" s="178">
        <v>204017</v>
      </c>
      <c r="S171" s="16">
        <v>52</v>
      </c>
      <c r="T171" s="16"/>
      <c r="U171" s="16" t="s">
        <v>1257</v>
      </c>
      <c r="V171" s="7" t="s">
        <v>424</v>
      </c>
      <c r="W171" s="16">
        <v>2</v>
      </c>
      <c r="X171" s="16" t="s">
        <v>49</v>
      </c>
      <c r="Y171" s="101">
        <v>44378</v>
      </c>
      <c r="Z171" s="77"/>
      <c r="AA171" s="40"/>
    </row>
    <row r="172" spans="1:27" s="42" customFormat="1" ht="61.5" hidden="1" customHeight="1" x14ac:dyDescent="0.2">
      <c r="A172" s="16">
        <v>4</v>
      </c>
      <c r="B172" s="89" t="s">
        <v>26</v>
      </c>
      <c r="C172" s="117" t="s">
        <v>300</v>
      </c>
      <c r="D172" s="58" t="s">
        <v>893</v>
      </c>
      <c r="E172" s="183" t="s">
        <v>414</v>
      </c>
      <c r="F172" s="29"/>
      <c r="G172" s="1" t="s">
        <v>993</v>
      </c>
      <c r="H172" s="35"/>
      <c r="I172" s="39">
        <v>33500</v>
      </c>
      <c r="J172" s="7">
        <v>30</v>
      </c>
      <c r="K172" s="16"/>
      <c r="L172" s="18">
        <f t="shared" si="19"/>
        <v>1</v>
      </c>
      <c r="M172" s="7"/>
      <c r="N172" s="7">
        <v>1</v>
      </c>
      <c r="O172" s="99" t="s">
        <v>34</v>
      </c>
      <c r="P172" s="7" t="s">
        <v>486</v>
      </c>
      <c r="Q172" s="37" t="s">
        <v>495</v>
      </c>
      <c r="R172" s="178">
        <f>I172*2.6*1.3</f>
        <v>113230</v>
      </c>
      <c r="S172" s="16">
        <v>52</v>
      </c>
      <c r="T172" s="16"/>
      <c r="U172" s="16" t="s">
        <v>1257</v>
      </c>
      <c r="V172" s="7" t="s">
        <v>424</v>
      </c>
      <c r="W172" s="16">
        <v>2</v>
      </c>
      <c r="X172" s="16" t="s">
        <v>49</v>
      </c>
      <c r="Y172" s="101">
        <v>44543</v>
      </c>
      <c r="Z172" s="77"/>
      <c r="AA172" s="40"/>
    </row>
    <row r="173" spans="1:27" s="38" customFormat="1" ht="51.6" hidden="1" customHeight="1" x14ac:dyDescent="0.2">
      <c r="A173" s="141"/>
      <c r="B173" s="142" t="s">
        <v>48</v>
      </c>
      <c r="C173" s="143"/>
      <c r="D173" s="144"/>
      <c r="E173" s="182"/>
      <c r="F173" s="163"/>
      <c r="G173" s="141"/>
      <c r="H173" s="152"/>
      <c r="I173" s="141"/>
      <c r="J173" s="141"/>
      <c r="K173" s="141"/>
      <c r="L173" s="141"/>
      <c r="M173" s="141"/>
      <c r="N173" s="141"/>
      <c r="O173" s="146"/>
      <c r="P173" s="141"/>
      <c r="Q173" s="147"/>
      <c r="R173" s="180"/>
      <c r="S173" s="141"/>
      <c r="T173" s="141"/>
      <c r="U173" s="141"/>
      <c r="V173" s="141"/>
      <c r="W173" s="141"/>
      <c r="X173" s="141"/>
      <c r="Y173" s="141"/>
      <c r="Z173" s="156"/>
      <c r="AA173" s="141"/>
    </row>
    <row r="174" spans="1:27" s="2" customFormat="1" ht="71.45" hidden="1" customHeight="1" x14ac:dyDescent="0.2">
      <c r="A174" s="16">
        <v>1</v>
      </c>
      <c r="B174" s="88" t="s">
        <v>48</v>
      </c>
      <c r="C174" s="92" t="s">
        <v>560</v>
      </c>
      <c r="D174" s="29" t="s">
        <v>158</v>
      </c>
      <c r="E174" s="183" t="s">
        <v>894</v>
      </c>
      <c r="F174" s="171"/>
      <c r="G174" s="36" t="s">
        <v>561</v>
      </c>
      <c r="H174" s="24">
        <v>5</v>
      </c>
      <c r="I174" s="16">
        <v>17320</v>
      </c>
      <c r="J174" s="43">
        <v>41</v>
      </c>
      <c r="K174" s="16">
        <v>4</v>
      </c>
      <c r="L174" s="18">
        <f>M174+N174</f>
        <v>1</v>
      </c>
      <c r="M174" s="16"/>
      <c r="N174" s="16">
        <v>1</v>
      </c>
      <c r="O174" s="99" t="s">
        <v>34</v>
      </c>
      <c r="P174" s="7" t="s">
        <v>416</v>
      </c>
      <c r="Q174" s="32" t="s">
        <v>488</v>
      </c>
      <c r="R174" s="179">
        <f>I174*2.6*1.41*1.04*1.2</f>
        <v>79241.909759999995</v>
      </c>
      <c r="S174" s="16">
        <v>52</v>
      </c>
      <c r="T174" s="16"/>
      <c r="U174" s="16" t="s">
        <v>1257</v>
      </c>
      <c r="V174" s="16" t="s">
        <v>562</v>
      </c>
      <c r="W174" s="36" t="s">
        <v>8</v>
      </c>
      <c r="X174" s="100" t="s">
        <v>47</v>
      </c>
      <c r="Y174" s="100">
        <v>44440</v>
      </c>
      <c r="Z174" s="8" t="s">
        <v>348</v>
      </c>
      <c r="AA174" s="4" t="s">
        <v>640</v>
      </c>
    </row>
    <row r="175" spans="1:27" s="2" customFormat="1" ht="75.599999999999994" hidden="1" customHeight="1" x14ac:dyDescent="0.2">
      <c r="A175" s="16">
        <v>2</v>
      </c>
      <c r="B175" s="88" t="s">
        <v>48</v>
      </c>
      <c r="C175" s="92" t="s">
        <v>871</v>
      </c>
      <c r="D175" s="29" t="s">
        <v>158</v>
      </c>
      <c r="E175" s="183" t="s">
        <v>894</v>
      </c>
      <c r="F175" s="171"/>
      <c r="G175" s="36" t="s">
        <v>266</v>
      </c>
      <c r="H175" s="24">
        <v>3</v>
      </c>
      <c r="I175" s="16">
        <v>13430</v>
      </c>
      <c r="J175" s="43">
        <v>41</v>
      </c>
      <c r="K175" s="16">
        <v>4</v>
      </c>
      <c r="L175" s="18">
        <f>M175+N175</f>
        <v>1</v>
      </c>
      <c r="M175" s="16"/>
      <c r="N175" s="16">
        <v>1</v>
      </c>
      <c r="O175" s="99" t="s">
        <v>1260</v>
      </c>
      <c r="P175" s="7" t="s">
        <v>416</v>
      </c>
      <c r="Q175" s="32" t="s">
        <v>488</v>
      </c>
      <c r="R175" s="179">
        <f>I175*2.6*1.41*1.04*1.2</f>
        <v>61444.506239999995</v>
      </c>
      <c r="S175" s="16">
        <v>52</v>
      </c>
      <c r="T175" s="16"/>
      <c r="U175" s="16" t="s">
        <v>1257</v>
      </c>
      <c r="V175" s="16" t="s">
        <v>629</v>
      </c>
      <c r="W175" s="36" t="s">
        <v>8</v>
      </c>
      <c r="X175" s="100" t="s">
        <v>47</v>
      </c>
      <c r="Y175" s="100">
        <v>44554</v>
      </c>
      <c r="Z175" s="8" t="s">
        <v>872</v>
      </c>
      <c r="AA175" s="4" t="s">
        <v>873</v>
      </c>
    </row>
    <row r="176" spans="1:27" s="2" customFormat="1" ht="81" hidden="1" customHeight="1" x14ac:dyDescent="0.2">
      <c r="A176" s="16">
        <v>3</v>
      </c>
      <c r="B176" s="88" t="s">
        <v>48</v>
      </c>
      <c r="C176" s="92" t="s">
        <v>670</v>
      </c>
      <c r="D176" s="29" t="s">
        <v>158</v>
      </c>
      <c r="E176" s="183" t="s">
        <v>894</v>
      </c>
      <c r="F176" s="171"/>
      <c r="G176" s="36" t="s">
        <v>61</v>
      </c>
      <c r="H176" s="24">
        <v>2</v>
      </c>
      <c r="I176" s="16">
        <v>12350</v>
      </c>
      <c r="J176" s="43">
        <v>41</v>
      </c>
      <c r="K176" s="16"/>
      <c r="L176" s="18">
        <f t="shared" ref="L176:L194" si="20">M176+N176</f>
        <v>1</v>
      </c>
      <c r="M176" s="16"/>
      <c r="N176" s="16">
        <v>1</v>
      </c>
      <c r="O176" s="99" t="s">
        <v>34</v>
      </c>
      <c r="P176" s="7" t="s">
        <v>416</v>
      </c>
      <c r="Q176" s="32" t="s">
        <v>568</v>
      </c>
      <c r="R176" s="179">
        <f>I176*2.6*1.41*1.2</f>
        <v>54330.119999999995</v>
      </c>
      <c r="S176" s="16">
        <v>52</v>
      </c>
      <c r="T176" s="16"/>
      <c r="U176" s="16" t="s">
        <v>1257</v>
      </c>
      <c r="V176" s="16" t="s">
        <v>669</v>
      </c>
      <c r="W176" s="36" t="s">
        <v>10</v>
      </c>
      <c r="X176" s="100" t="s">
        <v>49</v>
      </c>
      <c r="Y176" s="100">
        <v>44547</v>
      </c>
      <c r="Z176" s="8" t="s">
        <v>348</v>
      </c>
      <c r="AA176" s="4" t="s">
        <v>640</v>
      </c>
    </row>
    <row r="177" spans="1:27" s="2" customFormat="1" ht="81" hidden="1" customHeight="1" x14ac:dyDescent="0.2">
      <c r="A177" s="16">
        <v>4</v>
      </c>
      <c r="B177" s="88" t="s">
        <v>48</v>
      </c>
      <c r="C177" s="92" t="s">
        <v>994</v>
      </c>
      <c r="D177" s="29" t="s">
        <v>158</v>
      </c>
      <c r="E177" s="185" t="s">
        <v>412</v>
      </c>
      <c r="F177" s="29"/>
      <c r="G177" s="36" t="s">
        <v>215</v>
      </c>
      <c r="H177" s="24">
        <v>3</v>
      </c>
      <c r="I177" s="16">
        <v>13430</v>
      </c>
      <c r="J177" s="7">
        <v>41</v>
      </c>
      <c r="K177" s="16">
        <v>4</v>
      </c>
      <c r="L177" s="18">
        <f t="shared" si="20"/>
        <v>1</v>
      </c>
      <c r="M177" s="16">
        <v>1</v>
      </c>
      <c r="N177" s="16"/>
      <c r="O177" s="99" t="s">
        <v>34</v>
      </c>
      <c r="P177" s="7" t="s">
        <v>416</v>
      </c>
      <c r="Q177" s="32" t="s">
        <v>488</v>
      </c>
      <c r="R177" s="179">
        <f>I177*2.6*1.41*1.04*1.2</f>
        <v>61444.506239999995</v>
      </c>
      <c r="S177" s="16">
        <v>52</v>
      </c>
      <c r="T177" s="16"/>
      <c r="U177" s="16" t="s">
        <v>1257</v>
      </c>
      <c r="V177" s="39" t="s">
        <v>629</v>
      </c>
      <c r="W177" s="1" t="s">
        <v>8</v>
      </c>
      <c r="X177" s="100" t="s">
        <v>47</v>
      </c>
      <c r="Y177" s="101">
        <v>44594</v>
      </c>
      <c r="Z177" s="3" t="s">
        <v>995</v>
      </c>
      <c r="AA177" s="3" t="s">
        <v>996</v>
      </c>
    </row>
    <row r="178" spans="1:27" s="2" customFormat="1" ht="136.9" hidden="1" customHeight="1" x14ac:dyDescent="0.2">
      <c r="A178" s="16">
        <v>5</v>
      </c>
      <c r="B178" s="88" t="s">
        <v>48</v>
      </c>
      <c r="C178" s="92" t="s">
        <v>261</v>
      </c>
      <c r="D178" s="29" t="s">
        <v>595</v>
      </c>
      <c r="E178" s="183" t="s">
        <v>894</v>
      </c>
      <c r="F178" s="171" t="s">
        <v>189</v>
      </c>
      <c r="G178" s="36" t="s">
        <v>596</v>
      </c>
      <c r="H178" s="35">
        <v>5</v>
      </c>
      <c r="I178" s="16">
        <v>23600</v>
      </c>
      <c r="J178" s="7">
        <v>45</v>
      </c>
      <c r="K178" s="16">
        <v>8</v>
      </c>
      <c r="L178" s="18">
        <f t="shared" si="20"/>
        <v>1</v>
      </c>
      <c r="M178" s="16">
        <v>1</v>
      </c>
      <c r="N178" s="16"/>
      <c r="O178" s="99" t="s">
        <v>34</v>
      </c>
      <c r="P178" s="7" t="s">
        <v>486</v>
      </c>
      <c r="Q178" s="31" t="s">
        <v>497</v>
      </c>
      <c r="R178" s="179">
        <f>I178*2.6*1.45*1.08*1.2</f>
        <v>115307.71200000001</v>
      </c>
      <c r="S178" s="16">
        <v>52</v>
      </c>
      <c r="T178" s="16">
        <v>7</v>
      </c>
      <c r="U178" s="16" t="s">
        <v>1256</v>
      </c>
      <c r="V178" s="16" t="s">
        <v>597</v>
      </c>
      <c r="W178" s="1" t="s">
        <v>9</v>
      </c>
      <c r="X178" s="100" t="s">
        <v>47</v>
      </c>
      <c r="Y178" s="101">
        <v>44464</v>
      </c>
      <c r="Z178" s="8" t="s">
        <v>348</v>
      </c>
      <c r="AA178" s="8" t="s">
        <v>739</v>
      </c>
    </row>
    <row r="179" spans="1:27" s="2" customFormat="1" ht="48" hidden="1" customHeight="1" x14ac:dyDescent="0.2">
      <c r="A179" s="16">
        <v>6</v>
      </c>
      <c r="B179" s="88" t="s">
        <v>48</v>
      </c>
      <c r="C179" s="92" t="s">
        <v>261</v>
      </c>
      <c r="D179" s="29" t="s">
        <v>12</v>
      </c>
      <c r="E179" s="183" t="s">
        <v>894</v>
      </c>
      <c r="F179" s="171"/>
      <c r="G179" s="36" t="s">
        <v>671</v>
      </c>
      <c r="H179" s="24" t="s">
        <v>80</v>
      </c>
      <c r="I179" s="16">
        <v>24720</v>
      </c>
      <c r="J179" s="43">
        <v>45</v>
      </c>
      <c r="K179" s="16">
        <v>4</v>
      </c>
      <c r="L179" s="18">
        <f>M179+N179</f>
        <v>1</v>
      </c>
      <c r="M179" s="16">
        <v>1</v>
      </c>
      <c r="N179" s="16"/>
      <c r="O179" s="99" t="s">
        <v>34</v>
      </c>
      <c r="P179" s="7" t="s">
        <v>486</v>
      </c>
      <c r="Q179" s="32" t="s">
        <v>497</v>
      </c>
      <c r="R179" s="179">
        <f>I179*2.6*1.45*1.04*1.2</f>
        <v>116306.61119999998</v>
      </c>
      <c r="S179" s="16">
        <v>52</v>
      </c>
      <c r="T179" s="16">
        <v>7</v>
      </c>
      <c r="U179" s="16" t="s">
        <v>1257</v>
      </c>
      <c r="V179" s="16" t="s">
        <v>633</v>
      </c>
      <c r="W179" s="36" t="s">
        <v>9</v>
      </c>
      <c r="X179" s="100" t="s">
        <v>47</v>
      </c>
      <c r="Y179" s="100">
        <v>44523</v>
      </c>
      <c r="Z179" s="8" t="s">
        <v>880</v>
      </c>
      <c r="AA179" s="4" t="s">
        <v>881</v>
      </c>
    </row>
    <row r="180" spans="1:27" s="2" customFormat="1" ht="48" hidden="1" customHeight="1" x14ac:dyDescent="0.2">
      <c r="A180" s="16">
        <v>7</v>
      </c>
      <c r="B180" s="88" t="s">
        <v>48</v>
      </c>
      <c r="C180" s="92" t="s">
        <v>668</v>
      </c>
      <c r="D180" s="29" t="s">
        <v>158</v>
      </c>
      <c r="E180" s="183" t="s">
        <v>894</v>
      </c>
      <c r="F180" s="17"/>
      <c r="G180" s="36" t="s">
        <v>351</v>
      </c>
      <c r="H180" s="24">
        <v>3</v>
      </c>
      <c r="I180" s="16">
        <v>13430</v>
      </c>
      <c r="J180" s="43">
        <v>41</v>
      </c>
      <c r="K180" s="16"/>
      <c r="L180" s="18">
        <f>M180+N180</f>
        <v>1</v>
      </c>
      <c r="M180" s="16"/>
      <c r="N180" s="16">
        <v>1</v>
      </c>
      <c r="O180" s="99" t="s">
        <v>34</v>
      </c>
      <c r="P180" s="7" t="s">
        <v>416</v>
      </c>
      <c r="Q180" s="32" t="s">
        <v>488</v>
      </c>
      <c r="R180" s="179">
        <f>I180*2.6*1.41*1.2</f>
        <v>59081.255999999994</v>
      </c>
      <c r="S180" s="16">
        <v>52</v>
      </c>
      <c r="T180" s="16"/>
      <c r="U180" s="16" t="s">
        <v>1257</v>
      </c>
      <c r="V180" s="16" t="s">
        <v>669</v>
      </c>
      <c r="W180" s="36" t="s">
        <v>10</v>
      </c>
      <c r="X180" s="100" t="s">
        <v>49</v>
      </c>
      <c r="Y180" s="100">
        <v>44547</v>
      </c>
      <c r="Z180" s="8" t="s">
        <v>348</v>
      </c>
      <c r="AA180" s="4" t="s">
        <v>640</v>
      </c>
    </row>
    <row r="181" spans="1:27" s="2" customFormat="1" ht="58.5" hidden="1" customHeight="1" x14ac:dyDescent="0.2">
      <c r="A181" s="16">
        <v>8</v>
      </c>
      <c r="B181" s="88" t="s">
        <v>48</v>
      </c>
      <c r="C181" s="92" t="s">
        <v>63</v>
      </c>
      <c r="D181" s="29" t="s">
        <v>46</v>
      </c>
      <c r="E181" s="183" t="s">
        <v>894</v>
      </c>
      <c r="F181" s="29"/>
      <c r="G181" s="36" t="s">
        <v>265</v>
      </c>
      <c r="H181" s="24">
        <v>4</v>
      </c>
      <c r="I181" s="16">
        <v>15290</v>
      </c>
      <c r="J181" s="7">
        <v>41</v>
      </c>
      <c r="K181" s="16"/>
      <c r="L181" s="18">
        <f t="shared" si="20"/>
        <v>1</v>
      </c>
      <c r="M181" s="16"/>
      <c r="N181" s="7">
        <v>1</v>
      </c>
      <c r="O181" s="99" t="s">
        <v>1260</v>
      </c>
      <c r="P181" s="7" t="s">
        <v>486</v>
      </c>
      <c r="Q181" s="32" t="s">
        <v>490</v>
      </c>
      <c r="R181" s="179">
        <f>I181*2.6*1.41*1.2</f>
        <v>67263.767999999996</v>
      </c>
      <c r="S181" s="16">
        <v>52</v>
      </c>
      <c r="T181" s="16"/>
      <c r="U181" s="16" t="s">
        <v>1257</v>
      </c>
      <c r="V181" s="7" t="s">
        <v>423</v>
      </c>
      <c r="W181" s="36" t="s">
        <v>10</v>
      </c>
      <c r="X181" s="100" t="s">
        <v>49</v>
      </c>
      <c r="Y181" s="101">
        <v>44028</v>
      </c>
      <c r="Z181" s="3" t="s">
        <v>759</v>
      </c>
      <c r="AA181" s="3" t="s">
        <v>724</v>
      </c>
    </row>
    <row r="182" spans="1:27" s="2" customFormat="1" ht="58.5" hidden="1" customHeight="1" x14ac:dyDescent="0.2">
      <c r="A182" s="16">
        <v>9</v>
      </c>
      <c r="B182" s="88" t="s">
        <v>48</v>
      </c>
      <c r="C182" s="92" t="s">
        <v>151</v>
      </c>
      <c r="D182" s="29" t="s">
        <v>13</v>
      </c>
      <c r="E182" s="185" t="s">
        <v>412</v>
      </c>
      <c r="F182" s="29"/>
      <c r="G182" s="36" t="s">
        <v>946</v>
      </c>
      <c r="H182" s="24">
        <v>5</v>
      </c>
      <c r="I182" s="16">
        <v>22470</v>
      </c>
      <c r="J182" s="43">
        <v>41</v>
      </c>
      <c r="K182" s="16">
        <v>4</v>
      </c>
      <c r="L182" s="18">
        <f t="shared" si="20"/>
        <v>1</v>
      </c>
      <c r="M182" s="16">
        <v>1</v>
      </c>
      <c r="N182" s="16"/>
      <c r="O182" s="99" t="s">
        <v>34</v>
      </c>
      <c r="P182" s="7" t="s">
        <v>416</v>
      </c>
      <c r="Q182" s="65" t="s">
        <v>568</v>
      </c>
      <c r="R182" s="179">
        <f>I182*1.41*2.6*1.04*1.2</f>
        <v>102804.02496</v>
      </c>
      <c r="S182" s="16">
        <v>52</v>
      </c>
      <c r="T182" s="16"/>
      <c r="U182" s="16" t="s">
        <v>1257</v>
      </c>
      <c r="V182" s="7" t="s">
        <v>436</v>
      </c>
      <c r="W182" s="36" t="s">
        <v>8</v>
      </c>
      <c r="X182" s="100" t="s">
        <v>47</v>
      </c>
      <c r="Y182" s="101" t="s">
        <v>997</v>
      </c>
      <c r="Z182" s="3" t="s">
        <v>998</v>
      </c>
      <c r="AA182" s="3" t="s">
        <v>999</v>
      </c>
    </row>
    <row r="183" spans="1:27" s="2" customFormat="1" ht="58.5" hidden="1" customHeight="1" x14ac:dyDescent="0.2">
      <c r="A183" s="16">
        <v>10</v>
      </c>
      <c r="B183" s="88" t="s">
        <v>48</v>
      </c>
      <c r="C183" s="92" t="s">
        <v>1000</v>
      </c>
      <c r="D183" s="29" t="s">
        <v>12</v>
      </c>
      <c r="E183" s="185" t="s">
        <v>412</v>
      </c>
      <c r="F183" s="29"/>
      <c r="G183" s="36" t="s">
        <v>1001</v>
      </c>
      <c r="H183" s="24" t="s">
        <v>79</v>
      </c>
      <c r="I183" s="16">
        <v>20340</v>
      </c>
      <c r="J183" s="7">
        <v>45</v>
      </c>
      <c r="K183" s="16">
        <v>4</v>
      </c>
      <c r="L183" s="18">
        <f t="shared" si="20"/>
        <v>1</v>
      </c>
      <c r="M183" s="16">
        <v>1</v>
      </c>
      <c r="N183" s="16"/>
      <c r="O183" s="99" t="s">
        <v>1260</v>
      </c>
      <c r="P183" s="7" t="s">
        <v>486</v>
      </c>
      <c r="Q183" s="31" t="s">
        <v>497</v>
      </c>
      <c r="R183" s="179">
        <f>I183*2.6*1.45*1.04*1.2</f>
        <v>95698.886400000003</v>
      </c>
      <c r="S183" s="16">
        <v>52</v>
      </c>
      <c r="T183" s="16">
        <v>7</v>
      </c>
      <c r="U183" s="16" t="s">
        <v>1257</v>
      </c>
      <c r="V183" s="39" t="s">
        <v>1002</v>
      </c>
      <c r="W183" s="36" t="s">
        <v>8</v>
      </c>
      <c r="X183" s="100" t="s">
        <v>47</v>
      </c>
      <c r="Y183" s="101">
        <v>44593</v>
      </c>
      <c r="Z183" s="3" t="s">
        <v>1003</v>
      </c>
      <c r="AA183" s="3" t="s">
        <v>1004</v>
      </c>
    </row>
    <row r="184" spans="1:27" s="2" customFormat="1" ht="58.5" hidden="1" customHeight="1" x14ac:dyDescent="0.2">
      <c r="A184" s="16">
        <v>11</v>
      </c>
      <c r="B184" s="88" t="s">
        <v>48</v>
      </c>
      <c r="C184" s="92" t="s">
        <v>151</v>
      </c>
      <c r="D184" s="29" t="s">
        <v>13</v>
      </c>
      <c r="E184" s="183" t="s">
        <v>894</v>
      </c>
      <c r="F184" s="29"/>
      <c r="G184" s="36" t="s">
        <v>279</v>
      </c>
      <c r="H184" s="24">
        <v>4</v>
      </c>
      <c r="I184" s="16">
        <v>18490</v>
      </c>
      <c r="J184" s="7">
        <v>41</v>
      </c>
      <c r="K184" s="16">
        <v>4</v>
      </c>
      <c r="L184" s="18">
        <f t="shared" si="20"/>
        <v>1</v>
      </c>
      <c r="M184" s="16">
        <v>1</v>
      </c>
      <c r="N184" s="7"/>
      <c r="O184" s="99" t="s">
        <v>34</v>
      </c>
      <c r="P184" s="7" t="s">
        <v>486</v>
      </c>
      <c r="Q184" s="32" t="s">
        <v>497</v>
      </c>
      <c r="R184" s="179">
        <f>I184*1.41*2.6*1.04*1.2</f>
        <v>84594.856320000006</v>
      </c>
      <c r="S184" s="16">
        <v>52</v>
      </c>
      <c r="T184" s="16"/>
      <c r="U184" s="16" t="s">
        <v>1257</v>
      </c>
      <c r="V184" s="7" t="s">
        <v>436</v>
      </c>
      <c r="W184" s="36" t="s">
        <v>8</v>
      </c>
      <c r="X184" s="100" t="s">
        <v>47</v>
      </c>
      <c r="Y184" s="101">
        <v>44209</v>
      </c>
      <c r="Z184" s="8" t="s">
        <v>348</v>
      </c>
      <c r="AA184" s="8" t="s">
        <v>744</v>
      </c>
    </row>
    <row r="185" spans="1:27" s="2" customFormat="1" ht="58.5" hidden="1" customHeight="1" x14ac:dyDescent="0.2">
      <c r="A185" s="16">
        <v>12</v>
      </c>
      <c r="B185" s="88" t="s">
        <v>48</v>
      </c>
      <c r="C185" s="92" t="s">
        <v>159</v>
      </c>
      <c r="D185" s="29" t="s">
        <v>13</v>
      </c>
      <c r="E185" s="183" t="s">
        <v>894</v>
      </c>
      <c r="F185" s="29"/>
      <c r="G185" s="36" t="s">
        <v>125</v>
      </c>
      <c r="H185" s="24">
        <v>4</v>
      </c>
      <c r="I185" s="16">
        <v>18490</v>
      </c>
      <c r="J185" s="7">
        <v>41</v>
      </c>
      <c r="K185" s="16">
        <v>4</v>
      </c>
      <c r="L185" s="18">
        <f t="shared" si="20"/>
        <v>2</v>
      </c>
      <c r="M185" s="16">
        <v>2</v>
      </c>
      <c r="N185" s="7"/>
      <c r="O185" s="99" t="s">
        <v>34</v>
      </c>
      <c r="P185" s="7" t="s">
        <v>486</v>
      </c>
      <c r="Q185" s="32" t="s">
        <v>497</v>
      </c>
      <c r="R185" s="179">
        <f>I185*1.41*2.6*1.04*1.2</f>
        <v>84594.856320000006</v>
      </c>
      <c r="S185" s="16">
        <v>52</v>
      </c>
      <c r="T185" s="16"/>
      <c r="U185" s="16" t="s">
        <v>1257</v>
      </c>
      <c r="V185" s="7" t="s">
        <v>436</v>
      </c>
      <c r="W185" s="36" t="s">
        <v>8</v>
      </c>
      <c r="X185" s="100" t="s">
        <v>47</v>
      </c>
      <c r="Y185" s="101" t="s">
        <v>563</v>
      </c>
      <c r="Z185" s="8" t="s">
        <v>348</v>
      </c>
      <c r="AA185" s="8" t="s">
        <v>744</v>
      </c>
    </row>
    <row r="186" spans="1:27" s="2" customFormat="1" ht="75.75" hidden="1" customHeight="1" x14ac:dyDescent="0.2">
      <c r="A186" s="16">
        <v>13</v>
      </c>
      <c r="B186" s="88" t="s">
        <v>48</v>
      </c>
      <c r="C186" s="92" t="s">
        <v>159</v>
      </c>
      <c r="D186" s="29" t="s">
        <v>13</v>
      </c>
      <c r="E186" s="183" t="s">
        <v>894</v>
      </c>
      <c r="F186" s="29"/>
      <c r="G186" s="36" t="s">
        <v>1005</v>
      </c>
      <c r="H186" s="24">
        <v>6</v>
      </c>
      <c r="I186" s="16">
        <v>26610</v>
      </c>
      <c r="J186" s="43">
        <v>41</v>
      </c>
      <c r="K186" s="16">
        <v>4</v>
      </c>
      <c r="L186" s="18">
        <f t="shared" si="20"/>
        <v>2</v>
      </c>
      <c r="M186" s="16">
        <v>2</v>
      </c>
      <c r="N186" s="16"/>
      <c r="O186" s="99" t="s">
        <v>34</v>
      </c>
      <c r="P186" s="7" t="s">
        <v>486</v>
      </c>
      <c r="Q186" s="31" t="s">
        <v>497</v>
      </c>
      <c r="R186" s="179">
        <f>I186*1.41*2.6*1.04*1.2</f>
        <v>121745.22047999999</v>
      </c>
      <c r="S186" s="16">
        <v>52</v>
      </c>
      <c r="T186" s="16"/>
      <c r="U186" s="16" t="s">
        <v>1257</v>
      </c>
      <c r="V186" s="7" t="s">
        <v>634</v>
      </c>
      <c r="W186" s="36" t="s">
        <v>8</v>
      </c>
      <c r="X186" s="100" t="s">
        <v>47</v>
      </c>
      <c r="Y186" s="101">
        <v>44517</v>
      </c>
      <c r="Z186" s="8" t="s">
        <v>348</v>
      </c>
      <c r="AA186" s="8" t="s">
        <v>744</v>
      </c>
    </row>
    <row r="187" spans="1:27" s="2" customFormat="1" ht="75.75" hidden="1" customHeight="1" x14ac:dyDescent="0.2">
      <c r="A187" s="16">
        <v>14</v>
      </c>
      <c r="B187" s="88" t="s">
        <v>48</v>
      </c>
      <c r="C187" s="92" t="s">
        <v>887</v>
      </c>
      <c r="D187" s="29" t="s">
        <v>101</v>
      </c>
      <c r="E187" s="183" t="s">
        <v>894</v>
      </c>
      <c r="F187" s="29"/>
      <c r="G187" s="36" t="s">
        <v>888</v>
      </c>
      <c r="H187" s="24">
        <v>5</v>
      </c>
      <c r="I187" s="16">
        <v>22470</v>
      </c>
      <c r="J187" s="43">
        <v>42</v>
      </c>
      <c r="K187" s="16">
        <v>4</v>
      </c>
      <c r="L187" s="18">
        <f>M187+N187</f>
        <v>1</v>
      </c>
      <c r="M187" s="16">
        <v>1</v>
      </c>
      <c r="N187" s="16"/>
      <c r="O187" s="99" t="s">
        <v>1260</v>
      </c>
      <c r="P187" s="7" t="s">
        <v>486</v>
      </c>
      <c r="Q187" s="31" t="s">
        <v>497</v>
      </c>
      <c r="R187" s="179">
        <f>I187*1.04*2.6*1.42*1.2</f>
        <v>103533.13152</v>
      </c>
      <c r="S187" s="16">
        <v>52</v>
      </c>
      <c r="T187" s="16"/>
      <c r="U187" s="16" t="s">
        <v>1257</v>
      </c>
      <c r="V187" s="7" t="s">
        <v>889</v>
      </c>
      <c r="W187" s="36" t="s">
        <v>8</v>
      </c>
      <c r="X187" s="100" t="s">
        <v>47</v>
      </c>
      <c r="Y187" s="101">
        <v>44571</v>
      </c>
      <c r="Z187" s="8" t="s">
        <v>890</v>
      </c>
      <c r="AA187" s="8" t="s">
        <v>891</v>
      </c>
    </row>
    <row r="188" spans="1:27" s="2" customFormat="1" ht="58.5" hidden="1" customHeight="1" x14ac:dyDescent="0.2">
      <c r="A188" s="16">
        <v>15</v>
      </c>
      <c r="B188" s="88" t="s">
        <v>48</v>
      </c>
      <c r="C188" s="92" t="s">
        <v>200</v>
      </c>
      <c r="D188" s="29" t="s">
        <v>101</v>
      </c>
      <c r="E188" s="183" t="s">
        <v>894</v>
      </c>
      <c r="F188" s="29"/>
      <c r="G188" s="36" t="s">
        <v>305</v>
      </c>
      <c r="H188" s="24">
        <v>4</v>
      </c>
      <c r="I188" s="16">
        <v>19420</v>
      </c>
      <c r="J188" s="7">
        <v>45</v>
      </c>
      <c r="K188" s="16">
        <v>4</v>
      </c>
      <c r="L188" s="18">
        <f>M188+N188</f>
        <v>1</v>
      </c>
      <c r="M188" s="16">
        <v>1</v>
      </c>
      <c r="N188" s="16"/>
      <c r="O188" s="99" t="s">
        <v>34</v>
      </c>
      <c r="P188" s="7" t="s">
        <v>486</v>
      </c>
      <c r="Q188" s="31" t="s">
        <v>497</v>
      </c>
      <c r="R188" s="179">
        <f>I188*2.6*1.45*1.04*1.2</f>
        <v>91370.323199999999</v>
      </c>
      <c r="S188" s="16">
        <v>52</v>
      </c>
      <c r="T188" s="16"/>
      <c r="U188" s="16" t="s">
        <v>1257</v>
      </c>
      <c r="V188" s="7" t="s">
        <v>437</v>
      </c>
      <c r="W188" s="36" t="s">
        <v>8</v>
      </c>
      <c r="X188" s="100" t="s">
        <v>47</v>
      </c>
      <c r="Y188" s="101">
        <v>44282</v>
      </c>
      <c r="Z188" s="8" t="s">
        <v>348</v>
      </c>
      <c r="AA188" s="8" t="s">
        <v>729</v>
      </c>
    </row>
    <row r="189" spans="1:27" s="2" customFormat="1" ht="58.5" hidden="1" customHeight="1" x14ac:dyDescent="0.2">
      <c r="A189" s="16">
        <v>16</v>
      </c>
      <c r="B189" s="88" t="s">
        <v>48</v>
      </c>
      <c r="C189" s="92" t="s">
        <v>200</v>
      </c>
      <c r="D189" s="29" t="s">
        <v>101</v>
      </c>
      <c r="E189" s="183" t="s">
        <v>894</v>
      </c>
      <c r="F189" s="29"/>
      <c r="G189" s="36" t="s">
        <v>330</v>
      </c>
      <c r="H189" s="24">
        <v>5</v>
      </c>
      <c r="I189" s="16">
        <v>23600</v>
      </c>
      <c r="J189" s="7">
        <v>45</v>
      </c>
      <c r="K189" s="16">
        <v>4</v>
      </c>
      <c r="L189" s="18">
        <f>M189+N189</f>
        <v>1</v>
      </c>
      <c r="M189" s="16">
        <v>1</v>
      </c>
      <c r="N189" s="16"/>
      <c r="O189" s="99" t="s">
        <v>34</v>
      </c>
      <c r="P189" s="7" t="s">
        <v>486</v>
      </c>
      <c r="Q189" s="31" t="s">
        <v>497</v>
      </c>
      <c r="R189" s="179">
        <f>I189*2.6*1.45*1.04*1.2</f>
        <v>111037.056</v>
      </c>
      <c r="S189" s="16">
        <v>52</v>
      </c>
      <c r="T189" s="16"/>
      <c r="U189" s="16" t="s">
        <v>1257</v>
      </c>
      <c r="V189" s="7" t="s">
        <v>437</v>
      </c>
      <c r="W189" s="36" t="s">
        <v>8</v>
      </c>
      <c r="X189" s="100" t="s">
        <v>47</v>
      </c>
      <c r="Y189" s="101">
        <v>44292</v>
      </c>
      <c r="Z189" s="8" t="s">
        <v>348</v>
      </c>
      <c r="AA189" s="8" t="s">
        <v>729</v>
      </c>
    </row>
    <row r="190" spans="1:27" s="2" customFormat="1" ht="58.5" hidden="1" customHeight="1" x14ac:dyDescent="0.2">
      <c r="A190" s="16">
        <v>17</v>
      </c>
      <c r="B190" s="88" t="s">
        <v>48</v>
      </c>
      <c r="C190" s="92" t="s">
        <v>172</v>
      </c>
      <c r="D190" s="29" t="s">
        <v>116</v>
      </c>
      <c r="E190" s="183" t="s">
        <v>894</v>
      </c>
      <c r="F190" s="29"/>
      <c r="G190" s="36" t="s">
        <v>253</v>
      </c>
      <c r="H190" s="24">
        <v>5</v>
      </c>
      <c r="I190" s="16">
        <v>18970</v>
      </c>
      <c r="J190" s="7">
        <v>45</v>
      </c>
      <c r="K190" s="16"/>
      <c r="L190" s="18">
        <f t="shared" si="20"/>
        <v>1</v>
      </c>
      <c r="M190" s="16">
        <v>1</v>
      </c>
      <c r="N190" s="16"/>
      <c r="O190" s="99" t="s">
        <v>34</v>
      </c>
      <c r="P190" s="7" t="s">
        <v>486</v>
      </c>
      <c r="Q190" s="31" t="s">
        <v>497</v>
      </c>
      <c r="R190" s="179">
        <f>I190*2.6*1.45*1.2</f>
        <v>85820.279999999984</v>
      </c>
      <c r="S190" s="16">
        <v>52</v>
      </c>
      <c r="T190" s="16"/>
      <c r="U190" s="16" t="s">
        <v>1257</v>
      </c>
      <c r="V190" s="7" t="s">
        <v>433</v>
      </c>
      <c r="W190" s="36" t="s">
        <v>10</v>
      </c>
      <c r="X190" s="100" t="s">
        <v>49</v>
      </c>
      <c r="Y190" s="101">
        <v>44121</v>
      </c>
      <c r="Z190" s="8" t="s">
        <v>348</v>
      </c>
      <c r="AA190" s="8" t="s">
        <v>738</v>
      </c>
    </row>
    <row r="191" spans="1:27" s="2" customFormat="1" ht="111" hidden="1" customHeight="1" x14ac:dyDescent="0.2">
      <c r="A191" s="16">
        <v>18</v>
      </c>
      <c r="B191" s="88" t="s">
        <v>48</v>
      </c>
      <c r="C191" s="92" t="s">
        <v>123</v>
      </c>
      <c r="D191" s="29" t="s">
        <v>124</v>
      </c>
      <c r="E191" s="183" t="s">
        <v>894</v>
      </c>
      <c r="F191" s="29"/>
      <c r="G191" s="36" t="s">
        <v>564</v>
      </c>
      <c r="H191" s="24">
        <v>4</v>
      </c>
      <c r="I191" s="16">
        <v>19420</v>
      </c>
      <c r="J191" s="7">
        <v>45</v>
      </c>
      <c r="K191" s="16">
        <v>4</v>
      </c>
      <c r="L191" s="18">
        <f t="shared" si="20"/>
        <v>3</v>
      </c>
      <c r="M191" s="16">
        <v>3</v>
      </c>
      <c r="N191" s="16"/>
      <c r="O191" s="99" t="s">
        <v>34</v>
      </c>
      <c r="P191" s="7" t="s">
        <v>416</v>
      </c>
      <c r="Q191" s="32" t="s">
        <v>488</v>
      </c>
      <c r="R191" s="179">
        <f>I191*2.6*1.45*1.04*1.2</f>
        <v>91370.323199999999</v>
      </c>
      <c r="S191" s="16">
        <v>52</v>
      </c>
      <c r="T191" s="16"/>
      <c r="U191" s="16" t="s">
        <v>1257</v>
      </c>
      <c r="V191" s="7" t="s">
        <v>437</v>
      </c>
      <c r="W191" s="36" t="s">
        <v>8</v>
      </c>
      <c r="X191" s="100" t="s">
        <v>47</v>
      </c>
      <c r="Y191" s="101" t="s">
        <v>635</v>
      </c>
      <c r="Z191" s="8" t="s">
        <v>348</v>
      </c>
      <c r="AA191" s="8" t="s">
        <v>733</v>
      </c>
    </row>
    <row r="192" spans="1:27" s="2" customFormat="1" ht="58.5" hidden="1" customHeight="1" x14ac:dyDescent="0.2">
      <c r="A192" s="16">
        <v>19</v>
      </c>
      <c r="B192" s="88" t="s">
        <v>48</v>
      </c>
      <c r="C192" s="92" t="s">
        <v>630</v>
      </c>
      <c r="D192" s="29" t="s">
        <v>12</v>
      </c>
      <c r="E192" s="183" t="s">
        <v>894</v>
      </c>
      <c r="F192" s="29"/>
      <c r="G192" s="36" t="s">
        <v>631</v>
      </c>
      <c r="H192" s="24" t="s">
        <v>79</v>
      </c>
      <c r="I192" s="16">
        <v>20340</v>
      </c>
      <c r="J192" s="7">
        <v>45</v>
      </c>
      <c r="K192" s="16">
        <v>4</v>
      </c>
      <c r="L192" s="18">
        <f t="shared" si="20"/>
        <v>1</v>
      </c>
      <c r="M192" s="16">
        <v>1</v>
      </c>
      <c r="N192" s="16"/>
      <c r="O192" s="99" t="s">
        <v>34</v>
      </c>
      <c r="P192" s="7" t="s">
        <v>486</v>
      </c>
      <c r="Q192" s="31" t="s">
        <v>497</v>
      </c>
      <c r="R192" s="179">
        <f>I192*2.6*1.45*1.04*1.2</f>
        <v>95698.886400000003</v>
      </c>
      <c r="S192" s="16">
        <v>52</v>
      </c>
      <c r="T192" s="16">
        <v>7</v>
      </c>
      <c r="U192" s="16" t="s">
        <v>1257</v>
      </c>
      <c r="V192" s="39" t="s">
        <v>632</v>
      </c>
      <c r="W192" s="36" t="s">
        <v>8</v>
      </c>
      <c r="X192" s="100" t="s">
        <v>47</v>
      </c>
      <c r="Y192" s="101">
        <v>44519</v>
      </c>
      <c r="Z192" s="8" t="s">
        <v>348</v>
      </c>
      <c r="AA192" s="8" t="s">
        <v>730</v>
      </c>
    </row>
    <row r="193" spans="1:27" s="2" customFormat="1" ht="58.5" hidden="1" customHeight="1" x14ac:dyDescent="0.2">
      <c r="A193" s="16">
        <v>20</v>
      </c>
      <c r="B193" s="88" t="s">
        <v>48</v>
      </c>
      <c r="C193" s="92" t="s">
        <v>565</v>
      </c>
      <c r="D193" s="29" t="s">
        <v>12</v>
      </c>
      <c r="E193" s="183" t="s">
        <v>894</v>
      </c>
      <c r="F193" s="29"/>
      <c r="G193" s="36" t="s">
        <v>874</v>
      </c>
      <c r="H193" s="24" t="s">
        <v>80</v>
      </c>
      <c r="I193" s="16">
        <v>24720</v>
      </c>
      <c r="J193" s="7">
        <v>45</v>
      </c>
      <c r="K193" s="16">
        <v>4</v>
      </c>
      <c r="L193" s="18">
        <f t="shared" si="20"/>
        <v>1</v>
      </c>
      <c r="M193" s="16">
        <v>1</v>
      </c>
      <c r="N193" s="16"/>
      <c r="O193" s="99" t="s">
        <v>34</v>
      </c>
      <c r="P193" s="7" t="s">
        <v>486</v>
      </c>
      <c r="Q193" s="31" t="s">
        <v>497</v>
      </c>
      <c r="R193" s="179">
        <f>I193*2.6*1.45*1.04*1.2</f>
        <v>116306.61119999998</v>
      </c>
      <c r="S193" s="16">
        <v>52</v>
      </c>
      <c r="T193" s="16">
        <v>7</v>
      </c>
      <c r="U193" s="16" t="s">
        <v>1257</v>
      </c>
      <c r="V193" s="39" t="s">
        <v>875</v>
      </c>
      <c r="W193" s="36" t="s">
        <v>9</v>
      </c>
      <c r="X193" s="100" t="s">
        <v>47</v>
      </c>
      <c r="Y193" s="101">
        <v>44588</v>
      </c>
      <c r="Z193" s="8" t="s">
        <v>876</v>
      </c>
      <c r="AA193" s="8" t="s">
        <v>877</v>
      </c>
    </row>
    <row r="194" spans="1:27" s="2" customFormat="1" ht="58.5" hidden="1" customHeight="1" x14ac:dyDescent="0.2">
      <c r="A194" s="16">
        <v>21</v>
      </c>
      <c r="B194" s="88" t="s">
        <v>48</v>
      </c>
      <c r="C194" s="92" t="s">
        <v>566</v>
      </c>
      <c r="D194" s="29" t="s">
        <v>12</v>
      </c>
      <c r="E194" s="183" t="s">
        <v>894</v>
      </c>
      <c r="F194" s="29"/>
      <c r="G194" s="36" t="s">
        <v>567</v>
      </c>
      <c r="H194" s="24" t="s">
        <v>79</v>
      </c>
      <c r="I194" s="16">
        <v>20340</v>
      </c>
      <c r="J194" s="7">
        <v>45</v>
      </c>
      <c r="K194" s="16">
        <v>4</v>
      </c>
      <c r="L194" s="18">
        <f t="shared" si="20"/>
        <v>1</v>
      </c>
      <c r="M194" s="16">
        <v>1</v>
      </c>
      <c r="N194" s="16"/>
      <c r="O194" s="99" t="s">
        <v>34</v>
      </c>
      <c r="P194" s="7" t="s">
        <v>486</v>
      </c>
      <c r="Q194" s="31" t="s">
        <v>497</v>
      </c>
      <c r="R194" s="179">
        <f>I194*2.6*1.45*1.04*1.2</f>
        <v>95698.886400000003</v>
      </c>
      <c r="S194" s="16">
        <v>52</v>
      </c>
      <c r="T194" s="16"/>
      <c r="U194" s="16" t="s">
        <v>1257</v>
      </c>
      <c r="V194" s="39" t="s">
        <v>875</v>
      </c>
      <c r="W194" s="36" t="s">
        <v>8</v>
      </c>
      <c r="X194" s="100" t="s">
        <v>47</v>
      </c>
      <c r="Y194" s="101">
        <v>44458</v>
      </c>
      <c r="Z194" s="8" t="s">
        <v>878</v>
      </c>
      <c r="AA194" s="8" t="s">
        <v>879</v>
      </c>
    </row>
    <row r="195" spans="1:27" s="2" customFormat="1" ht="58.5" hidden="1" customHeight="1" x14ac:dyDescent="0.2">
      <c r="A195" s="16">
        <v>22</v>
      </c>
      <c r="B195" s="88" t="s">
        <v>48</v>
      </c>
      <c r="C195" s="92" t="s">
        <v>1006</v>
      </c>
      <c r="D195" s="29" t="s">
        <v>101</v>
      </c>
      <c r="E195" s="185" t="s">
        <v>412</v>
      </c>
      <c r="F195" s="17"/>
      <c r="G195" s="36" t="s">
        <v>1007</v>
      </c>
      <c r="H195" s="24">
        <v>5</v>
      </c>
      <c r="I195" s="16">
        <v>23600</v>
      </c>
      <c r="J195" s="43">
        <v>45</v>
      </c>
      <c r="K195" s="16">
        <v>4</v>
      </c>
      <c r="L195" s="18">
        <f>M195+N195</f>
        <v>1</v>
      </c>
      <c r="M195" s="16">
        <v>1</v>
      </c>
      <c r="N195" s="16"/>
      <c r="O195" s="99" t="s">
        <v>34</v>
      </c>
      <c r="P195" s="7" t="s">
        <v>486</v>
      </c>
      <c r="Q195" s="31" t="s">
        <v>497</v>
      </c>
      <c r="R195" s="179">
        <f>I195*2.6*1.45*1.04*1.2</f>
        <v>111037.056</v>
      </c>
      <c r="S195" s="16">
        <v>52</v>
      </c>
      <c r="T195" s="16"/>
      <c r="U195" s="16" t="s">
        <v>1257</v>
      </c>
      <c r="V195" s="39" t="s">
        <v>1002</v>
      </c>
      <c r="W195" s="36" t="s">
        <v>8</v>
      </c>
      <c r="X195" s="100" t="s">
        <v>47</v>
      </c>
      <c r="Y195" s="100">
        <v>44576</v>
      </c>
      <c r="Z195" s="77" t="s">
        <v>1008</v>
      </c>
      <c r="AA195" s="8" t="s">
        <v>1009</v>
      </c>
    </row>
    <row r="196" spans="1:27" s="2" customFormat="1" ht="58.5" hidden="1" customHeight="1" x14ac:dyDescent="0.2">
      <c r="A196" s="16">
        <v>23</v>
      </c>
      <c r="B196" s="88" t="s">
        <v>48</v>
      </c>
      <c r="C196" s="92" t="s">
        <v>304</v>
      </c>
      <c r="D196" s="29" t="s">
        <v>245</v>
      </c>
      <c r="E196" s="183" t="s">
        <v>894</v>
      </c>
      <c r="F196" s="29"/>
      <c r="G196" s="6" t="s">
        <v>1010</v>
      </c>
      <c r="H196" s="24">
        <v>4</v>
      </c>
      <c r="I196" s="16">
        <v>19420</v>
      </c>
      <c r="J196" s="7">
        <v>45</v>
      </c>
      <c r="K196" s="16"/>
      <c r="L196" s="18">
        <f>M196+N196</f>
        <v>2</v>
      </c>
      <c r="M196" s="16">
        <v>2</v>
      </c>
      <c r="N196" s="16"/>
      <c r="O196" s="99" t="s">
        <v>34</v>
      </c>
      <c r="P196" s="7" t="s">
        <v>486</v>
      </c>
      <c r="Q196" s="65" t="s">
        <v>497</v>
      </c>
      <c r="R196" s="179">
        <f>I196*2.6*1.45*1.2</f>
        <v>87856.079999999987</v>
      </c>
      <c r="S196" s="16">
        <v>52</v>
      </c>
      <c r="T196" s="16"/>
      <c r="U196" s="16" t="s">
        <v>1257</v>
      </c>
      <c r="V196" s="39" t="s">
        <v>437</v>
      </c>
      <c r="W196" s="1" t="s">
        <v>395</v>
      </c>
      <c r="X196" s="100" t="s">
        <v>47</v>
      </c>
      <c r="Y196" s="101">
        <v>44287</v>
      </c>
      <c r="Z196" s="8" t="s">
        <v>348</v>
      </c>
      <c r="AA196" s="8" t="s">
        <v>729</v>
      </c>
    </row>
    <row r="197" spans="1:27" s="2" customFormat="1" ht="96.6" hidden="1" customHeight="1" x14ac:dyDescent="0.2">
      <c r="A197" s="16">
        <v>24</v>
      </c>
      <c r="B197" s="88" t="s">
        <v>48</v>
      </c>
      <c r="C197" s="92" t="s">
        <v>304</v>
      </c>
      <c r="D197" s="29" t="s">
        <v>101</v>
      </c>
      <c r="E197" s="183" t="s">
        <v>894</v>
      </c>
      <c r="F197" s="29"/>
      <c r="G197" s="36" t="s">
        <v>1011</v>
      </c>
      <c r="H197" s="24">
        <v>5</v>
      </c>
      <c r="I197" s="16">
        <v>23600</v>
      </c>
      <c r="J197" s="7">
        <v>45</v>
      </c>
      <c r="K197" s="16"/>
      <c r="L197" s="18">
        <f>M197+N197</f>
        <v>7</v>
      </c>
      <c r="M197" s="16">
        <v>7</v>
      </c>
      <c r="N197" s="16"/>
      <c r="O197" s="99" t="s">
        <v>34</v>
      </c>
      <c r="P197" s="7" t="s">
        <v>486</v>
      </c>
      <c r="Q197" s="31" t="s">
        <v>497</v>
      </c>
      <c r="R197" s="179">
        <f>I197*2.6*1.45*1.2</f>
        <v>106766.39999999999</v>
      </c>
      <c r="S197" s="16">
        <v>52</v>
      </c>
      <c r="T197" s="16"/>
      <c r="U197" s="16" t="s">
        <v>1257</v>
      </c>
      <c r="V197" s="7" t="s">
        <v>437</v>
      </c>
      <c r="W197" s="36" t="s">
        <v>395</v>
      </c>
      <c r="X197" s="100" t="s">
        <v>47</v>
      </c>
      <c r="Y197" s="101">
        <v>44287</v>
      </c>
      <c r="Z197" s="8" t="s">
        <v>348</v>
      </c>
      <c r="AA197" s="8" t="s">
        <v>729</v>
      </c>
    </row>
    <row r="198" spans="1:27" s="2" customFormat="1" ht="58.5" hidden="1" customHeight="1" x14ac:dyDescent="0.2">
      <c r="A198" s="16">
        <v>25</v>
      </c>
      <c r="B198" s="88" t="s">
        <v>48</v>
      </c>
      <c r="C198" s="92" t="s">
        <v>304</v>
      </c>
      <c r="D198" s="29" t="s">
        <v>101</v>
      </c>
      <c r="E198" s="183" t="s">
        <v>894</v>
      </c>
      <c r="F198" s="29"/>
      <c r="G198" s="36" t="s">
        <v>329</v>
      </c>
      <c r="H198" s="24">
        <v>6</v>
      </c>
      <c r="I198" s="16">
        <v>27950</v>
      </c>
      <c r="J198" s="7">
        <v>45</v>
      </c>
      <c r="K198" s="16"/>
      <c r="L198" s="18">
        <f>M198+N198</f>
        <v>4</v>
      </c>
      <c r="M198" s="16">
        <v>4</v>
      </c>
      <c r="N198" s="16"/>
      <c r="O198" s="99" t="s">
        <v>34</v>
      </c>
      <c r="P198" s="7" t="s">
        <v>486</v>
      </c>
      <c r="Q198" s="31" t="s">
        <v>497</v>
      </c>
      <c r="R198" s="179">
        <f>I198*2.6*1.45*1.2</f>
        <v>126445.79999999999</v>
      </c>
      <c r="S198" s="16">
        <v>52</v>
      </c>
      <c r="T198" s="16"/>
      <c r="U198" s="16" t="s">
        <v>1257</v>
      </c>
      <c r="V198" s="7" t="s">
        <v>437</v>
      </c>
      <c r="W198" s="36" t="s">
        <v>395</v>
      </c>
      <c r="X198" s="100" t="s">
        <v>47</v>
      </c>
      <c r="Y198" s="101">
        <v>44287</v>
      </c>
      <c r="Z198" s="8" t="s">
        <v>348</v>
      </c>
      <c r="AA198" s="8" t="s">
        <v>729</v>
      </c>
    </row>
    <row r="199" spans="1:27" s="2" customFormat="1" ht="58.5" hidden="1" customHeight="1" x14ac:dyDescent="0.2">
      <c r="A199" s="16">
        <v>26</v>
      </c>
      <c r="B199" s="88" t="s">
        <v>48</v>
      </c>
      <c r="C199" s="92" t="s">
        <v>882</v>
      </c>
      <c r="D199" s="29" t="s">
        <v>194</v>
      </c>
      <c r="E199" s="183" t="s">
        <v>894</v>
      </c>
      <c r="F199" s="29"/>
      <c r="G199" s="36" t="s">
        <v>883</v>
      </c>
      <c r="H199" s="24">
        <v>1</v>
      </c>
      <c r="I199" s="16">
        <v>14070</v>
      </c>
      <c r="J199" s="7">
        <v>40</v>
      </c>
      <c r="K199" s="16"/>
      <c r="L199" s="18">
        <f t="shared" ref="L199" si="21">M199+N199</f>
        <v>1</v>
      </c>
      <c r="M199" s="16">
        <v>1</v>
      </c>
      <c r="N199" s="16"/>
      <c r="O199" s="99" t="s">
        <v>34</v>
      </c>
      <c r="P199" s="7" t="s">
        <v>486</v>
      </c>
      <c r="Q199" s="65" t="s">
        <v>497</v>
      </c>
      <c r="R199" s="179">
        <f>I199*1.4*2.6*1.2</f>
        <v>61457.760000000002</v>
      </c>
      <c r="S199" s="16">
        <v>52</v>
      </c>
      <c r="T199" s="16"/>
      <c r="U199" s="16" t="s">
        <v>1257</v>
      </c>
      <c r="V199" s="39" t="s">
        <v>884</v>
      </c>
      <c r="W199" s="1" t="s">
        <v>10</v>
      </c>
      <c r="X199" s="100" t="s">
        <v>49</v>
      </c>
      <c r="Y199" s="101">
        <v>44583</v>
      </c>
      <c r="Z199" s="8" t="s">
        <v>885</v>
      </c>
      <c r="AA199" s="8" t="s">
        <v>886</v>
      </c>
    </row>
    <row r="200" spans="1:27" s="2" customFormat="1" ht="58.5" hidden="1" customHeight="1" x14ac:dyDescent="0.2">
      <c r="A200" s="16">
        <v>1</v>
      </c>
      <c r="B200" s="88" t="s">
        <v>48</v>
      </c>
      <c r="C200" s="92" t="s">
        <v>225</v>
      </c>
      <c r="D200" s="6" t="s">
        <v>112</v>
      </c>
      <c r="E200" s="183" t="s">
        <v>530</v>
      </c>
      <c r="F200" s="29"/>
      <c r="G200" s="36" t="s">
        <v>238</v>
      </c>
      <c r="H200" s="24"/>
      <c r="I200" s="16">
        <v>64900</v>
      </c>
      <c r="J200" s="7">
        <v>30</v>
      </c>
      <c r="K200" s="16"/>
      <c r="L200" s="18">
        <f>M200+N200</f>
        <v>1</v>
      </c>
      <c r="M200" s="16">
        <v>1</v>
      </c>
      <c r="N200" s="16"/>
      <c r="O200" s="99" t="s">
        <v>34</v>
      </c>
      <c r="P200" s="7" t="s">
        <v>486</v>
      </c>
      <c r="Q200" s="31" t="s">
        <v>497</v>
      </c>
      <c r="R200" s="179">
        <f t="shared" ref="R200:R205" si="22">I200*2.6*1.3*1.2</f>
        <v>263234.39999999997</v>
      </c>
      <c r="S200" s="16">
        <v>52</v>
      </c>
      <c r="T200" s="16"/>
      <c r="U200" s="16" t="s">
        <v>1257</v>
      </c>
      <c r="V200" s="33" t="s">
        <v>424</v>
      </c>
      <c r="W200" s="36">
        <v>2</v>
      </c>
      <c r="X200" s="100" t="s">
        <v>49</v>
      </c>
      <c r="Y200" s="101">
        <v>44092</v>
      </c>
      <c r="Z200" s="3" t="s">
        <v>396</v>
      </c>
      <c r="AA200" s="3" t="s">
        <v>397</v>
      </c>
    </row>
    <row r="201" spans="1:27" s="2" customFormat="1" ht="58.5" hidden="1" customHeight="1" x14ac:dyDescent="0.2">
      <c r="A201" s="16">
        <v>2</v>
      </c>
      <c r="B201" s="88" t="s">
        <v>48</v>
      </c>
      <c r="C201" s="92" t="s">
        <v>217</v>
      </c>
      <c r="D201" s="6" t="s">
        <v>218</v>
      </c>
      <c r="E201" s="183" t="s">
        <v>606</v>
      </c>
      <c r="F201" s="29"/>
      <c r="G201" s="36">
        <v>37</v>
      </c>
      <c r="H201" s="24"/>
      <c r="I201" s="16">
        <v>50300</v>
      </c>
      <c r="J201" s="7">
        <v>30</v>
      </c>
      <c r="K201" s="16"/>
      <c r="L201" s="18">
        <f t="shared" ref="L201:L207" si="23">M201+N201</f>
        <v>1</v>
      </c>
      <c r="M201" s="16">
        <v>1</v>
      </c>
      <c r="N201" s="16"/>
      <c r="O201" s="99" t="s">
        <v>34</v>
      </c>
      <c r="P201" s="7" t="s">
        <v>486</v>
      </c>
      <c r="Q201" s="31" t="s">
        <v>497</v>
      </c>
      <c r="R201" s="179">
        <f t="shared" si="22"/>
        <v>204016.8</v>
      </c>
      <c r="S201" s="16">
        <v>52</v>
      </c>
      <c r="T201" s="16"/>
      <c r="U201" s="16" t="s">
        <v>1257</v>
      </c>
      <c r="V201" s="33" t="s">
        <v>424</v>
      </c>
      <c r="W201" s="36">
        <v>2</v>
      </c>
      <c r="X201" s="100" t="s">
        <v>49</v>
      </c>
      <c r="Y201" s="101">
        <v>44012</v>
      </c>
      <c r="Z201" s="3" t="s">
        <v>398</v>
      </c>
      <c r="AA201" s="3" t="s">
        <v>399</v>
      </c>
    </row>
    <row r="202" spans="1:27" s="2" customFormat="1" ht="77.45" hidden="1" customHeight="1" x14ac:dyDescent="0.2">
      <c r="A202" s="16">
        <v>3</v>
      </c>
      <c r="B202" s="88" t="s">
        <v>48</v>
      </c>
      <c r="C202" s="92" t="s">
        <v>216</v>
      </c>
      <c r="D202" s="29" t="s">
        <v>295</v>
      </c>
      <c r="E202" s="183" t="s">
        <v>530</v>
      </c>
      <c r="F202" s="29"/>
      <c r="G202" s="36" t="s">
        <v>569</v>
      </c>
      <c r="H202" s="24"/>
      <c r="I202" s="16">
        <v>46700</v>
      </c>
      <c r="J202" s="43">
        <v>30</v>
      </c>
      <c r="K202" s="16"/>
      <c r="L202" s="18">
        <f t="shared" si="23"/>
        <v>1</v>
      </c>
      <c r="M202" s="16">
        <v>1</v>
      </c>
      <c r="N202" s="16"/>
      <c r="O202" s="99" t="s">
        <v>34</v>
      </c>
      <c r="P202" s="7" t="s">
        <v>486</v>
      </c>
      <c r="Q202" s="31" t="s">
        <v>497</v>
      </c>
      <c r="R202" s="179">
        <f t="shared" si="22"/>
        <v>189415.19999999998</v>
      </c>
      <c r="S202" s="16">
        <v>52</v>
      </c>
      <c r="T202" s="16"/>
      <c r="U202" s="16" t="s">
        <v>1257</v>
      </c>
      <c r="V202" s="33" t="s">
        <v>424</v>
      </c>
      <c r="W202" s="36" t="s">
        <v>10</v>
      </c>
      <c r="X202" s="100" t="s">
        <v>49</v>
      </c>
      <c r="Y202" s="101">
        <v>44412</v>
      </c>
      <c r="Z202" s="3" t="s">
        <v>598</v>
      </c>
      <c r="AA202" s="3" t="s">
        <v>599</v>
      </c>
    </row>
    <row r="203" spans="1:27" s="2" customFormat="1" ht="121.15" hidden="1" customHeight="1" x14ac:dyDescent="0.2">
      <c r="A203" s="16">
        <v>4</v>
      </c>
      <c r="B203" s="88" t="s">
        <v>48</v>
      </c>
      <c r="C203" s="92" t="s">
        <v>672</v>
      </c>
      <c r="D203" s="216" t="s">
        <v>52</v>
      </c>
      <c r="E203" s="183" t="s">
        <v>530</v>
      </c>
      <c r="F203" s="29"/>
      <c r="G203" s="36" t="s">
        <v>181</v>
      </c>
      <c r="H203" s="24"/>
      <c r="I203" s="16">
        <v>44900</v>
      </c>
      <c r="J203" s="43">
        <v>30</v>
      </c>
      <c r="K203" s="16"/>
      <c r="L203" s="18">
        <f t="shared" si="23"/>
        <v>1</v>
      </c>
      <c r="M203" s="16">
        <v>1</v>
      </c>
      <c r="N203" s="16"/>
      <c r="O203" s="99" t="s">
        <v>34</v>
      </c>
      <c r="P203" s="7" t="s">
        <v>486</v>
      </c>
      <c r="Q203" s="31" t="s">
        <v>497</v>
      </c>
      <c r="R203" s="179">
        <f t="shared" si="22"/>
        <v>182114.4</v>
      </c>
      <c r="S203" s="16">
        <v>52</v>
      </c>
      <c r="T203" s="16"/>
      <c r="U203" s="16" t="s">
        <v>1257</v>
      </c>
      <c r="V203" s="33" t="s">
        <v>424</v>
      </c>
      <c r="W203" s="36" t="s">
        <v>10</v>
      </c>
      <c r="X203" s="100" t="s">
        <v>49</v>
      </c>
      <c r="Y203" s="101">
        <v>44536</v>
      </c>
      <c r="Z203" s="3" t="s">
        <v>757</v>
      </c>
      <c r="AA203" s="3" t="s">
        <v>756</v>
      </c>
    </row>
    <row r="204" spans="1:27" s="2" customFormat="1" ht="58.5" hidden="1" customHeight="1" x14ac:dyDescent="0.2">
      <c r="A204" s="16">
        <v>5</v>
      </c>
      <c r="B204" s="88" t="s">
        <v>48</v>
      </c>
      <c r="C204" s="92" t="s">
        <v>570</v>
      </c>
      <c r="D204" s="6" t="s">
        <v>571</v>
      </c>
      <c r="E204" s="183" t="s">
        <v>530</v>
      </c>
      <c r="F204" s="29"/>
      <c r="G204" s="36" t="s">
        <v>231</v>
      </c>
      <c r="H204" s="24"/>
      <c r="I204" s="16">
        <v>60400</v>
      </c>
      <c r="J204" s="7">
        <v>30</v>
      </c>
      <c r="K204" s="16"/>
      <c r="L204" s="18">
        <f>M204+N204</f>
        <v>1</v>
      </c>
      <c r="M204" s="16">
        <v>1</v>
      </c>
      <c r="N204" s="16"/>
      <c r="O204" s="99" t="s">
        <v>34</v>
      </c>
      <c r="P204" s="7" t="s">
        <v>486</v>
      </c>
      <c r="Q204" s="31" t="s">
        <v>497</v>
      </c>
      <c r="R204" s="179">
        <f t="shared" si="22"/>
        <v>244982.39999999999</v>
      </c>
      <c r="S204" s="16">
        <v>52</v>
      </c>
      <c r="T204" s="16"/>
      <c r="U204" s="16" t="s">
        <v>1257</v>
      </c>
      <c r="V204" s="33" t="s">
        <v>424</v>
      </c>
      <c r="W204" s="36">
        <v>2</v>
      </c>
      <c r="X204" s="100" t="s">
        <v>49</v>
      </c>
      <c r="Y204" s="101">
        <v>44432</v>
      </c>
      <c r="Z204" s="3" t="s">
        <v>600</v>
      </c>
      <c r="AA204" s="3" t="s">
        <v>601</v>
      </c>
    </row>
    <row r="205" spans="1:27" s="2" customFormat="1" ht="58.5" hidden="1" customHeight="1" x14ac:dyDescent="0.2">
      <c r="A205" s="16">
        <v>6</v>
      </c>
      <c r="B205" s="88" t="s">
        <v>48</v>
      </c>
      <c r="C205" s="92" t="s">
        <v>43</v>
      </c>
      <c r="D205" s="217" t="s">
        <v>394</v>
      </c>
      <c r="E205" s="183" t="s">
        <v>606</v>
      </c>
      <c r="F205" s="29"/>
      <c r="G205" s="36" t="s">
        <v>892</v>
      </c>
      <c r="H205" s="24"/>
      <c r="I205" s="16">
        <v>36300</v>
      </c>
      <c r="J205" s="7">
        <v>30</v>
      </c>
      <c r="K205" s="16"/>
      <c r="L205" s="18">
        <f t="shared" si="23"/>
        <v>2</v>
      </c>
      <c r="M205" s="16">
        <v>2</v>
      </c>
      <c r="N205" s="16"/>
      <c r="O205" s="99" t="s">
        <v>34</v>
      </c>
      <c r="P205" s="7" t="s">
        <v>486</v>
      </c>
      <c r="Q205" s="31" t="s">
        <v>497</v>
      </c>
      <c r="R205" s="179">
        <f t="shared" si="22"/>
        <v>147232.79999999999</v>
      </c>
      <c r="S205" s="16">
        <v>52</v>
      </c>
      <c r="T205" s="16"/>
      <c r="U205" s="16" t="s">
        <v>1257</v>
      </c>
      <c r="V205" s="33" t="s">
        <v>424</v>
      </c>
      <c r="W205" s="36" t="s">
        <v>10</v>
      </c>
      <c r="X205" s="100" t="s">
        <v>47</v>
      </c>
      <c r="Y205" s="101">
        <v>44378</v>
      </c>
      <c r="Z205" s="8" t="s">
        <v>754</v>
      </c>
      <c r="AA205" s="4" t="s">
        <v>753</v>
      </c>
    </row>
    <row r="206" spans="1:27" s="2" customFormat="1" ht="58.5" hidden="1" customHeight="1" x14ac:dyDescent="0.2">
      <c r="A206" s="16">
        <f t="shared" ref="A206" si="24">A205+1</f>
        <v>7</v>
      </c>
      <c r="B206" s="88" t="s">
        <v>48</v>
      </c>
      <c r="C206" s="92" t="s">
        <v>602</v>
      </c>
      <c r="D206" s="28" t="s">
        <v>219</v>
      </c>
      <c r="E206" s="183" t="s">
        <v>530</v>
      </c>
      <c r="F206" s="29"/>
      <c r="G206" s="36" t="s">
        <v>466</v>
      </c>
      <c r="H206" s="24"/>
      <c r="I206" s="16">
        <v>53500</v>
      </c>
      <c r="J206" s="7">
        <v>30</v>
      </c>
      <c r="K206" s="16"/>
      <c r="L206" s="18">
        <f t="shared" si="23"/>
        <v>1</v>
      </c>
      <c r="M206" s="16">
        <v>1</v>
      </c>
      <c r="N206" s="16"/>
      <c r="O206" s="99" t="s">
        <v>34</v>
      </c>
      <c r="P206" s="7" t="s">
        <v>486</v>
      </c>
      <c r="Q206" s="31" t="s">
        <v>497</v>
      </c>
      <c r="R206" s="179">
        <f>I206*2.6*1.3</f>
        <v>180830</v>
      </c>
      <c r="S206" s="16">
        <v>52</v>
      </c>
      <c r="T206" s="16"/>
      <c r="U206" s="16" t="s">
        <v>1257</v>
      </c>
      <c r="V206" s="33" t="s">
        <v>424</v>
      </c>
      <c r="W206" s="36" t="s">
        <v>10</v>
      </c>
      <c r="X206" s="100" t="s">
        <v>49</v>
      </c>
      <c r="Y206" s="101">
        <v>44481</v>
      </c>
      <c r="Z206" s="8" t="s">
        <v>603</v>
      </c>
      <c r="AA206" s="4" t="s">
        <v>604</v>
      </c>
    </row>
    <row r="207" spans="1:27" s="2" customFormat="1" ht="79.900000000000006" hidden="1" customHeight="1" x14ac:dyDescent="0.2">
      <c r="A207" s="16"/>
      <c r="B207" s="88" t="s">
        <v>48</v>
      </c>
      <c r="C207" s="92" t="s">
        <v>1012</v>
      </c>
      <c r="D207" s="29" t="s">
        <v>1147</v>
      </c>
      <c r="E207" s="183" t="s">
        <v>606</v>
      </c>
      <c r="F207" s="29"/>
      <c r="G207" s="36" t="s">
        <v>1013</v>
      </c>
      <c r="H207" s="24"/>
      <c r="I207" s="16">
        <v>21700</v>
      </c>
      <c r="J207" s="7">
        <v>30</v>
      </c>
      <c r="K207" s="16"/>
      <c r="L207" s="18">
        <f t="shared" si="23"/>
        <v>1</v>
      </c>
      <c r="M207" s="16"/>
      <c r="N207" s="16">
        <v>1</v>
      </c>
      <c r="O207" s="99" t="s">
        <v>34</v>
      </c>
      <c r="P207" s="7" t="s">
        <v>486</v>
      </c>
      <c r="Q207" s="31" t="s">
        <v>492</v>
      </c>
      <c r="R207" s="179">
        <f>I207*2.6*1.3*1.2</f>
        <v>88015.2</v>
      </c>
      <c r="S207" s="16">
        <v>52</v>
      </c>
      <c r="T207" s="16"/>
      <c r="U207" s="16" t="s">
        <v>1257</v>
      </c>
      <c r="V207" s="33" t="s">
        <v>424</v>
      </c>
      <c r="W207" s="36" t="s">
        <v>10</v>
      </c>
      <c r="X207" s="100" t="s">
        <v>49</v>
      </c>
      <c r="Y207" s="101">
        <v>44593</v>
      </c>
      <c r="Z207" s="3" t="s">
        <v>1014</v>
      </c>
      <c r="AA207" s="3" t="s">
        <v>1015</v>
      </c>
    </row>
    <row r="208" spans="1:27" s="19" customFormat="1" ht="31.15" hidden="1" customHeight="1" x14ac:dyDescent="0.2">
      <c r="A208" s="141"/>
      <c r="B208" s="142" t="s">
        <v>1223</v>
      </c>
      <c r="C208" s="143"/>
      <c r="D208" s="144"/>
      <c r="E208" s="182"/>
      <c r="F208" s="163"/>
      <c r="G208" s="141"/>
      <c r="H208" s="152"/>
      <c r="I208" s="141"/>
      <c r="J208" s="141"/>
      <c r="K208" s="141"/>
      <c r="L208" s="141"/>
      <c r="M208" s="141"/>
      <c r="N208" s="141"/>
      <c r="O208" s="146"/>
      <c r="P208" s="141"/>
      <c r="Q208" s="147"/>
      <c r="R208" s="180"/>
      <c r="S208" s="141"/>
      <c r="T208" s="141"/>
      <c r="U208" s="141"/>
      <c r="V208" s="141"/>
      <c r="W208" s="141"/>
      <c r="X208" s="141"/>
      <c r="Y208" s="141"/>
      <c r="Z208" s="156"/>
      <c r="AA208" s="163"/>
    </row>
    <row r="209" spans="1:27" s="27" customFormat="1" ht="18" hidden="1" customHeight="1" x14ac:dyDescent="0.2">
      <c r="A209" s="22"/>
      <c r="B209" s="87"/>
      <c r="C209" s="93" t="s">
        <v>19</v>
      </c>
      <c r="D209" s="23"/>
      <c r="E209" s="93"/>
      <c r="F209" s="170"/>
      <c r="G209" s="24"/>
      <c r="H209" s="24"/>
      <c r="I209" s="25"/>
      <c r="J209" s="7"/>
      <c r="K209" s="25"/>
      <c r="L209" s="24"/>
      <c r="M209" s="25"/>
      <c r="N209" s="25"/>
      <c r="O209" s="98"/>
      <c r="P209" s="25"/>
      <c r="Q209" s="34"/>
      <c r="R209" s="179"/>
      <c r="S209" s="16"/>
      <c r="T209" s="26"/>
      <c r="U209" s="26"/>
      <c r="V209" s="26"/>
      <c r="W209" s="26"/>
      <c r="X209" s="26"/>
      <c r="Y209" s="26"/>
      <c r="Z209" s="159"/>
      <c r="AA209" s="22"/>
    </row>
    <row r="210" spans="1:27" s="2" customFormat="1" ht="54" hidden="1" customHeight="1" x14ac:dyDescent="0.2">
      <c r="A210" s="16">
        <v>1</v>
      </c>
      <c r="B210" s="21" t="s">
        <v>406</v>
      </c>
      <c r="C210" s="92" t="s">
        <v>302</v>
      </c>
      <c r="D210" s="4" t="s">
        <v>95</v>
      </c>
      <c r="E210" s="177" t="s">
        <v>412</v>
      </c>
      <c r="F210" s="4"/>
      <c r="G210" s="16">
        <v>114</v>
      </c>
      <c r="H210" s="149">
        <v>4</v>
      </c>
      <c r="I210" s="44">
        <v>18490</v>
      </c>
      <c r="J210" s="7">
        <v>45</v>
      </c>
      <c r="K210" s="44"/>
      <c r="L210" s="18">
        <f t="shared" ref="L210:L223" si="25">M210+N210</f>
        <v>1</v>
      </c>
      <c r="M210" s="16">
        <v>1</v>
      </c>
      <c r="N210" s="16"/>
      <c r="O210" s="99" t="s">
        <v>34</v>
      </c>
      <c r="P210" s="7" t="s">
        <v>486</v>
      </c>
      <c r="Q210" s="65" t="s">
        <v>500</v>
      </c>
      <c r="R210" s="179">
        <f>I210*2.6*1.45*1.2</f>
        <v>83648.759999999995</v>
      </c>
      <c r="S210" s="16">
        <v>52</v>
      </c>
      <c r="T210" s="16"/>
      <c r="U210" s="16" t="s">
        <v>1257</v>
      </c>
      <c r="V210" s="7" t="s">
        <v>436</v>
      </c>
      <c r="W210" s="36" t="s">
        <v>10</v>
      </c>
      <c r="X210" s="36" t="s">
        <v>49</v>
      </c>
      <c r="Y210" s="100">
        <v>44277</v>
      </c>
      <c r="Z210" s="41" t="s">
        <v>1019</v>
      </c>
      <c r="AA210" s="4" t="s">
        <v>792</v>
      </c>
    </row>
    <row r="211" spans="1:27" s="2" customFormat="1" ht="54" hidden="1" customHeight="1" x14ac:dyDescent="0.2">
      <c r="A211" s="16">
        <f>A210+1</f>
        <v>2</v>
      </c>
      <c r="B211" s="21" t="s">
        <v>406</v>
      </c>
      <c r="C211" s="92" t="s">
        <v>302</v>
      </c>
      <c r="D211" s="4" t="s">
        <v>95</v>
      </c>
      <c r="E211" s="177" t="s">
        <v>412</v>
      </c>
      <c r="F211" s="4"/>
      <c r="G211" s="16">
        <v>112</v>
      </c>
      <c r="H211" s="149">
        <v>5</v>
      </c>
      <c r="I211" s="44">
        <v>23600</v>
      </c>
      <c r="J211" s="7">
        <v>45</v>
      </c>
      <c r="K211" s="44"/>
      <c r="L211" s="18">
        <f t="shared" si="25"/>
        <v>1</v>
      </c>
      <c r="M211" s="16">
        <v>1</v>
      </c>
      <c r="N211" s="16"/>
      <c r="O211" s="99" t="s">
        <v>34</v>
      </c>
      <c r="P211" s="7" t="s">
        <v>486</v>
      </c>
      <c r="Q211" s="65" t="s">
        <v>500</v>
      </c>
      <c r="R211" s="179">
        <f>I211*2.6*1.45*1.2</f>
        <v>106766.39999999999</v>
      </c>
      <c r="S211" s="16">
        <v>52</v>
      </c>
      <c r="T211" s="16"/>
      <c r="U211" s="16" t="s">
        <v>1257</v>
      </c>
      <c r="V211" s="7" t="s">
        <v>436</v>
      </c>
      <c r="W211" s="36" t="s">
        <v>10</v>
      </c>
      <c r="X211" s="36" t="s">
        <v>49</v>
      </c>
      <c r="Y211" s="100">
        <v>44548</v>
      </c>
      <c r="Z211" s="41" t="s">
        <v>793</v>
      </c>
      <c r="AA211" s="4" t="s">
        <v>792</v>
      </c>
    </row>
    <row r="212" spans="1:27" s="2" customFormat="1" ht="54" hidden="1" customHeight="1" x14ac:dyDescent="0.2">
      <c r="A212" s="16">
        <f t="shared" ref="A212:A223" si="26">A211+1</f>
        <v>3</v>
      </c>
      <c r="B212" s="21" t="s">
        <v>406</v>
      </c>
      <c r="C212" s="92" t="s">
        <v>302</v>
      </c>
      <c r="D212" s="4" t="s">
        <v>6</v>
      </c>
      <c r="E212" s="177" t="s">
        <v>412</v>
      </c>
      <c r="F212" s="4"/>
      <c r="G212" s="16">
        <v>107</v>
      </c>
      <c r="H212" s="149" t="s">
        <v>80</v>
      </c>
      <c r="I212" s="44">
        <v>23600</v>
      </c>
      <c r="J212" s="7">
        <v>45</v>
      </c>
      <c r="K212" s="44"/>
      <c r="L212" s="18">
        <f t="shared" si="25"/>
        <v>1</v>
      </c>
      <c r="M212" s="16">
        <v>1</v>
      </c>
      <c r="N212" s="16"/>
      <c r="O212" s="99" t="s">
        <v>34</v>
      </c>
      <c r="P212" s="7" t="s">
        <v>486</v>
      </c>
      <c r="Q212" s="65" t="s">
        <v>500</v>
      </c>
      <c r="R212" s="179">
        <f>I212*2.6*1.45*1.2</f>
        <v>106766.39999999999</v>
      </c>
      <c r="S212" s="16">
        <v>52</v>
      </c>
      <c r="T212" s="16"/>
      <c r="U212" s="16" t="s">
        <v>1257</v>
      </c>
      <c r="V212" s="7" t="s">
        <v>436</v>
      </c>
      <c r="W212" s="36" t="s">
        <v>10</v>
      </c>
      <c r="X212" s="36" t="s">
        <v>49</v>
      </c>
      <c r="Y212" s="100">
        <v>44237</v>
      </c>
      <c r="Z212" s="41" t="s">
        <v>1020</v>
      </c>
      <c r="AA212" s="4" t="s">
        <v>1021</v>
      </c>
    </row>
    <row r="213" spans="1:27" s="2" customFormat="1" ht="54" hidden="1" customHeight="1" x14ac:dyDescent="0.2">
      <c r="A213" s="16">
        <f t="shared" si="26"/>
        <v>4</v>
      </c>
      <c r="B213" s="21" t="s">
        <v>406</v>
      </c>
      <c r="C213" s="92" t="s">
        <v>794</v>
      </c>
      <c r="D213" s="4" t="s">
        <v>0</v>
      </c>
      <c r="E213" s="177" t="s">
        <v>412</v>
      </c>
      <c r="F213" s="4"/>
      <c r="G213" s="16">
        <v>151</v>
      </c>
      <c r="H213" s="149">
        <v>5</v>
      </c>
      <c r="I213" s="44">
        <v>17320</v>
      </c>
      <c r="J213" s="7">
        <v>45</v>
      </c>
      <c r="K213" s="44">
        <v>4</v>
      </c>
      <c r="L213" s="18">
        <f t="shared" si="25"/>
        <v>1</v>
      </c>
      <c r="M213" s="16"/>
      <c r="N213" s="16">
        <v>1</v>
      </c>
      <c r="O213" s="99" t="s">
        <v>34</v>
      </c>
      <c r="P213" s="7" t="s">
        <v>416</v>
      </c>
      <c r="Q213" s="32" t="s">
        <v>488</v>
      </c>
      <c r="R213" s="179">
        <f>I213*2.6*1.45*1.04*1.2</f>
        <v>81489.907200000001</v>
      </c>
      <c r="S213" s="16">
        <v>52</v>
      </c>
      <c r="T213" s="16"/>
      <c r="U213" s="16" t="s">
        <v>1257</v>
      </c>
      <c r="V213" s="7" t="s">
        <v>438</v>
      </c>
      <c r="W213" s="36" t="s">
        <v>8</v>
      </c>
      <c r="X213" s="36" t="s">
        <v>47</v>
      </c>
      <c r="Y213" s="100">
        <v>44590</v>
      </c>
      <c r="Z213" s="41" t="s">
        <v>795</v>
      </c>
      <c r="AA213" s="4" t="s">
        <v>796</v>
      </c>
    </row>
    <row r="214" spans="1:27" s="2" customFormat="1" ht="54" hidden="1" customHeight="1" x14ac:dyDescent="0.2">
      <c r="A214" s="16">
        <f t="shared" si="26"/>
        <v>5</v>
      </c>
      <c r="B214" s="21" t="s">
        <v>406</v>
      </c>
      <c r="C214" s="92" t="s">
        <v>173</v>
      </c>
      <c r="D214" s="4" t="s">
        <v>174</v>
      </c>
      <c r="E214" s="177" t="s">
        <v>412</v>
      </c>
      <c r="F214" s="4"/>
      <c r="G214" s="16" t="s">
        <v>797</v>
      </c>
      <c r="H214" s="149">
        <v>4</v>
      </c>
      <c r="I214" s="16">
        <v>15290</v>
      </c>
      <c r="J214" s="7">
        <v>45</v>
      </c>
      <c r="K214" s="44">
        <v>4</v>
      </c>
      <c r="L214" s="18">
        <f>M214+N214</f>
        <v>2</v>
      </c>
      <c r="M214" s="16"/>
      <c r="N214" s="16">
        <v>2</v>
      </c>
      <c r="O214" s="99" t="s">
        <v>34</v>
      </c>
      <c r="P214" s="7" t="s">
        <v>416</v>
      </c>
      <c r="Q214" s="32" t="s">
        <v>488</v>
      </c>
      <c r="R214" s="179">
        <f>I214*2.6*1.45*1.04*1.2</f>
        <v>71938.838399999993</v>
      </c>
      <c r="S214" s="16">
        <v>52</v>
      </c>
      <c r="T214" s="16"/>
      <c r="U214" s="16" t="s">
        <v>1257</v>
      </c>
      <c r="V214" s="7" t="s">
        <v>439</v>
      </c>
      <c r="W214" s="36" t="s">
        <v>8</v>
      </c>
      <c r="X214" s="36" t="s">
        <v>47</v>
      </c>
      <c r="Y214" s="100" t="s">
        <v>1022</v>
      </c>
      <c r="Z214" s="41" t="s">
        <v>175</v>
      </c>
      <c r="AA214" s="4" t="s">
        <v>176</v>
      </c>
    </row>
    <row r="215" spans="1:27" s="2" customFormat="1" ht="99" hidden="1" customHeight="1" x14ac:dyDescent="0.2">
      <c r="A215" s="16">
        <f t="shared" si="26"/>
        <v>6</v>
      </c>
      <c r="B215" s="21" t="s">
        <v>406</v>
      </c>
      <c r="C215" s="92" t="s">
        <v>677</v>
      </c>
      <c r="D215" s="4" t="s">
        <v>539</v>
      </c>
      <c r="E215" s="177" t="s">
        <v>412</v>
      </c>
      <c r="F215" s="4"/>
      <c r="G215" s="16">
        <v>163</v>
      </c>
      <c r="H215" s="149">
        <v>5</v>
      </c>
      <c r="I215" s="16">
        <v>18970</v>
      </c>
      <c r="J215" s="7">
        <v>45</v>
      </c>
      <c r="K215" s="44">
        <v>4</v>
      </c>
      <c r="L215" s="18">
        <f>M215+N215</f>
        <v>1</v>
      </c>
      <c r="M215" s="16">
        <v>1</v>
      </c>
      <c r="N215" s="16"/>
      <c r="O215" s="99" t="s">
        <v>34</v>
      </c>
      <c r="P215" s="7" t="s">
        <v>486</v>
      </c>
      <c r="Q215" s="65" t="s">
        <v>500</v>
      </c>
      <c r="R215" s="179">
        <f>I215*2.6*1.45*1.04*1.2</f>
        <v>89253.091199999995</v>
      </c>
      <c r="S215" s="16">
        <v>52</v>
      </c>
      <c r="T215" s="16"/>
      <c r="U215" s="16" t="s">
        <v>1257</v>
      </c>
      <c r="V215" s="7" t="s">
        <v>540</v>
      </c>
      <c r="W215" s="36" t="s">
        <v>8</v>
      </c>
      <c r="X215" s="36" t="s">
        <v>47</v>
      </c>
      <c r="Y215" s="100">
        <v>44462</v>
      </c>
      <c r="Z215" s="60" t="s">
        <v>1023</v>
      </c>
      <c r="AA215" s="5" t="s">
        <v>1024</v>
      </c>
    </row>
    <row r="216" spans="1:27" s="2" customFormat="1" ht="54" hidden="1" customHeight="1" x14ac:dyDescent="0.2">
      <c r="A216" s="16">
        <f t="shared" si="26"/>
        <v>7</v>
      </c>
      <c r="B216" s="21" t="s">
        <v>406</v>
      </c>
      <c r="C216" s="92" t="s">
        <v>30</v>
      </c>
      <c r="D216" s="4" t="s">
        <v>345</v>
      </c>
      <c r="E216" s="177" t="s">
        <v>412</v>
      </c>
      <c r="F216" s="4"/>
      <c r="G216" s="16">
        <v>205</v>
      </c>
      <c r="H216" s="149">
        <v>3</v>
      </c>
      <c r="I216" s="44">
        <v>14640</v>
      </c>
      <c r="J216" s="7">
        <v>45</v>
      </c>
      <c r="K216" s="44">
        <v>4</v>
      </c>
      <c r="L216" s="18">
        <f t="shared" si="25"/>
        <v>1</v>
      </c>
      <c r="M216" s="16">
        <v>1</v>
      </c>
      <c r="N216" s="16"/>
      <c r="O216" s="99" t="s">
        <v>34</v>
      </c>
      <c r="P216" s="7" t="s">
        <v>486</v>
      </c>
      <c r="Q216" s="65" t="s">
        <v>500</v>
      </c>
      <c r="R216" s="179">
        <f>I216*2.6*1.45*1.04*1.2</f>
        <v>68880.614399999991</v>
      </c>
      <c r="S216" s="16">
        <v>52</v>
      </c>
      <c r="T216" s="16"/>
      <c r="U216" s="16" t="s">
        <v>1257</v>
      </c>
      <c r="V216" s="7" t="s">
        <v>438</v>
      </c>
      <c r="W216" s="36" t="s">
        <v>8</v>
      </c>
      <c r="X216" s="36" t="s">
        <v>47</v>
      </c>
      <c r="Y216" s="100">
        <v>44342</v>
      </c>
      <c r="Z216" s="41" t="s">
        <v>346</v>
      </c>
      <c r="AA216" s="4" t="s">
        <v>347</v>
      </c>
    </row>
    <row r="217" spans="1:27" s="2" customFormat="1" ht="75" hidden="1" x14ac:dyDescent="0.2">
      <c r="A217" s="16">
        <f t="shared" si="26"/>
        <v>8</v>
      </c>
      <c r="B217" s="21" t="s">
        <v>406</v>
      </c>
      <c r="C217" s="92" t="s">
        <v>250</v>
      </c>
      <c r="D217" s="4" t="s">
        <v>92</v>
      </c>
      <c r="E217" s="177" t="s">
        <v>412</v>
      </c>
      <c r="F217" s="4"/>
      <c r="G217" s="16">
        <v>170</v>
      </c>
      <c r="H217" s="149">
        <v>5</v>
      </c>
      <c r="I217" s="16">
        <v>18970</v>
      </c>
      <c r="J217" s="7">
        <v>45</v>
      </c>
      <c r="K217" s="44" t="s">
        <v>227</v>
      </c>
      <c r="L217" s="18">
        <f t="shared" si="25"/>
        <v>1</v>
      </c>
      <c r="M217" s="16">
        <v>1</v>
      </c>
      <c r="N217" s="16"/>
      <c r="O217" s="99" t="s">
        <v>34</v>
      </c>
      <c r="P217" s="7" t="s">
        <v>486</v>
      </c>
      <c r="Q217" s="65" t="s">
        <v>500</v>
      </c>
      <c r="R217" s="179">
        <f>I217*2.6*1.45*1.2</f>
        <v>85820.279999999984</v>
      </c>
      <c r="S217" s="16">
        <v>52</v>
      </c>
      <c r="T217" s="16"/>
      <c r="U217" s="16" t="s">
        <v>1257</v>
      </c>
      <c r="V217" s="7" t="s">
        <v>435</v>
      </c>
      <c r="W217" s="36" t="s">
        <v>10</v>
      </c>
      <c r="X217" s="36" t="s">
        <v>49</v>
      </c>
      <c r="Y217" s="100" t="s">
        <v>1025</v>
      </c>
      <c r="Z217" s="41" t="s">
        <v>1026</v>
      </c>
      <c r="AA217" s="4" t="s">
        <v>1027</v>
      </c>
    </row>
    <row r="218" spans="1:27" s="2" customFormat="1" ht="62.25" hidden="1" customHeight="1" x14ac:dyDescent="0.2">
      <c r="A218" s="16">
        <f t="shared" si="26"/>
        <v>9</v>
      </c>
      <c r="B218" s="21" t="s">
        <v>406</v>
      </c>
      <c r="C218" s="92" t="s">
        <v>269</v>
      </c>
      <c r="D218" s="4" t="s">
        <v>1028</v>
      </c>
      <c r="E218" s="177" t="s">
        <v>412</v>
      </c>
      <c r="F218" s="4"/>
      <c r="G218" s="16">
        <v>121</v>
      </c>
      <c r="H218" s="149">
        <v>6</v>
      </c>
      <c r="I218" s="44">
        <v>27950</v>
      </c>
      <c r="J218" s="7">
        <v>45</v>
      </c>
      <c r="K218" s="44"/>
      <c r="L218" s="18">
        <f t="shared" si="25"/>
        <v>1</v>
      </c>
      <c r="M218" s="16">
        <v>1</v>
      </c>
      <c r="N218" s="16"/>
      <c r="O218" s="99" t="s">
        <v>34</v>
      </c>
      <c r="P218" s="7" t="s">
        <v>486</v>
      </c>
      <c r="Q218" s="65" t="s">
        <v>500</v>
      </c>
      <c r="R218" s="179">
        <f>I218*2.6*1.45*1.2</f>
        <v>126445.79999999999</v>
      </c>
      <c r="S218" s="16">
        <v>52</v>
      </c>
      <c r="T218" s="16"/>
      <c r="U218" s="16" t="s">
        <v>1257</v>
      </c>
      <c r="V218" s="7" t="s">
        <v>541</v>
      </c>
      <c r="W218" s="36" t="s">
        <v>10</v>
      </c>
      <c r="X218" s="36" t="s">
        <v>49</v>
      </c>
      <c r="Y218" s="100">
        <v>44448</v>
      </c>
      <c r="Z218" s="41" t="s">
        <v>1029</v>
      </c>
      <c r="AA218" s="4" t="s">
        <v>1030</v>
      </c>
    </row>
    <row r="219" spans="1:27" s="2" customFormat="1" ht="62.25" hidden="1" customHeight="1" x14ac:dyDescent="0.2">
      <c r="A219" s="16">
        <f t="shared" si="26"/>
        <v>10</v>
      </c>
      <c r="B219" s="21" t="s">
        <v>406</v>
      </c>
      <c r="C219" s="92" t="s">
        <v>269</v>
      </c>
      <c r="D219" s="4" t="s">
        <v>542</v>
      </c>
      <c r="E219" s="177" t="s">
        <v>412</v>
      </c>
      <c r="F219" s="4"/>
      <c r="G219" s="16">
        <v>124</v>
      </c>
      <c r="H219" s="149" t="s">
        <v>214</v>
      </c>
      <c r="I219" s="44">
        <v>27950</v>
      </c>
      <c r="J219" s="7">
        <v>45</v>
      </c>
      <c r="K219" s="44"/>
      <c r="L219" s="18">
        <f t="shared" si="25"/>
        <v>1</v>
      </c>
      <c r="M219" s="16">
        <v>1</v>
      </c>
      <c r="N219" s="16"/>
      <c r="O219" s="99" t="s">
        <v>34</v>
      </c>
      <c r="P219" s="7" t="s">
        <v>486</v>
      </c>
      <c r="Q219" s="65" t="s">
        <v>500</v>
      </c>
      <c r="R219" s="179">
        <f>I219*2.6*1.45*1.2</f>
        <v>126445.79999999999</v>
      </c>
      <c r="S219" s="16">
        <v>52</v>
      </c>
      <c r="T219" s="16"/>
      <c r="U219" s="16" t="s">
        <v>1257</v>
      </c>
      <c r="V219" s="7" t="s">
        <v>541</v>
      </c>
      <c r="W219" s="36" t="s">
        <v>10</v>
      </c>
      <c r="X219" s="36" t="s">
        <v>49</v>
      </c>
      <c r="Y219" s="100">
        <v>44440</v>
      </c>
      <c r="Z219" s="41" t="s">
        <v>1031</v>
      </c>
      <c r="AA219" s="4" t="s">
        <v>1032</v>
      </c>
    </row>
    <row r="220" spans="1:27" s="2" customFormat="1" ht="62.25" hidden="1" customHeight="1" x14ac:dyDescent="0.2">
      <c r="A220" s="16">
        <f t="shared" si="26"/>
        <v>11</v>
      </c>
      <c r="B220" s="21" t="s">
        <v>406</v>
      </c>
      <c r="C220" s="92" t="s">
        <v>1033</v>
      </c>
      <c r="D220" s="4" t="s">
        <v>46</v>
      </c>
      <c r="E220" s="177" t="s">
        <v>412</v>
      </c>
      <c r="F220" s="4"/>
      <c r="G220" s="16">
        <v>148</v>
      </c>
      <c r="H220" s="149">
        <v>4</v>
      </c>
      <c r="I220" s="44">
        <v>15290</v>
      </c>
      <c r="J220" s="7">
        <v>45</v>
      </c>
      <c r="K220" s="44"/>
      <c r="L220" s="18">
        <f t="shared" si="25"/>
        <v>1</v>
      </c>
      <c r="M220" s="16">
        <v>1</v>
      </c>
      <c r="N220" s="16"/>
      <c r="O220" s="99" t="s">
        <v>34</v>
      </c>
      <c r="P220" s="7" t="s">
        <v>486</v>
      </c>
      <c r="Q220" s="65" t="s">
        <v>500</v>
      </c>
      <c r="R220" s="179">
        <f>I220*2.6*1.45*1.2</f>
        <v>69171.959999999992</v>
      </c>
      <c r="S220" s="16">
        <v>52</v>
      </c>
      <c r="T220" s="16"/>
      <c r="U220" s="16" t="s">
        <v>1257</v>
      </c>
      <c r="V220" s="7" t="s">
        <v>636</v>
      </c>
      <c r="W220" s="36" t="s">
        <v>10</v>
      </c>
      <c r="X220" s="36" t="s">
        <v>49</v>
      </c>
      <c r="Y220" s="100">
        <v>44513</v>
      </c>
      <c r="Z220" s="164" t="s">
        <v>1034</v>
      </c>
      <c r="AA220" s="4" t="s">
        <v>1035</v>
      </c>
    </row>
    <row r="221" spans="1:27" s="2" customFormat="1" ht="54" hidden="1" customHeight="1" x14ac:dyDescent="0.2">
      <c r="A221" s="16">
        <f t="shared" si="26"/>
        <v>12</v>
      </c>
      <c r="B221" s="21" t="s">
        <v>406</v>
      </c>
      <c r="C221" s="92" t="s">
        <v>153</v>
      </c>
      <c r="D221" s="4" t="s">
        <v>1036</v>
      </c>
      <c r="E221" s="177" t="s">
        <v>412</v>
      </c>
      <c r="F221" s="4"/>
      <c r="G221" s="16">
        <v>128</v>
      </c>
      <c r="H221" s="149">
        <v>5</v>
      </c>
      <c r="I221" s="16">
        <v>18970</v>
      </c>
      <c r="J221" s="7">
        <v>45</v>
      </c>
      <c r="K221" s="44">
        <v>4</v>
      </c>
      <c r="L221" s="18">
        <f t="shared" si="25"/>
        <v>1</v>
      </c>
      <c r="M221" s="16">
        <v>1</v>
      </c>
      <c r="N221" s="16"/>
      <c r="O221" s="99" t="s">
        <v>34</v>
      </c>
      <c r="P221" s="7" t="s">
        <v>486</v>
      </c>
      <c r="Q221" s="65" t="s">
        <v>500</v>
      </c>
      <c r="R221" s="179">
        <f>I221*2.6*1.45*1.04*1.2</f>
        <v>89253.091199999995</v>
      </c>
      <c r="S221" s="16">
        <v>52</v>
      </c>
      <c r="T221" s="16"/>
      <c r="U221" s="16" t="s">
        <v>1257</v>
      </c>
      <c r="V221" s="7" t="s">
        <v>436</v>
      </c>
      <c r="W221" s="36" t="s">
        <v>8</v>
      </c>
      <c r="X221" s="36" t="s">
        <v>47</v>
      </c>
      <c r="Y221" s="100">
        <v>44561</v>
      </c>
      <c r="Z221" s="41" t="s">
        <v>1145</v>
      </c>
      <c r="AA221" s="4" t="s">
        <v>1146</v>
      </c>
    </row>
    <row r="222" spans="1:27" s="2" customFormat="1" ht="54" hidden="1" customHeight="1" x14ac:dyDescent="0.2">
      <c r="A222" s="16">
        <f t="shared" si="26"/>
        <v>13</v>
      </c>
      <c r="B222" s="21" t="s">
        <v>406</v>
      </c>
      <c r="C222" s="92" t="s">
        <v>383</v>
      </c>
      <c r="D222" s="4" t="s">
        <v>29</v>
      </c>
      <c r="E222" s="177" t="s">
        <v>412</v>
      </c>
      <c r="F222" s="4"/>
      <c r="G222" s="16">
        <v>184</v>
      </c>
      <c r="H222" s="24"/>
      <c r="I222" s="44">
        <v>14520</v>
      </c>
      <c r="J222" s="7">
        <v>45</v>
      </c>
      <c r="K222" s="44"/>
      <c r="L222" s="18">
        <f t="shared" si="25"/>
        <v>1</v>
      </c>
      <c r="M222" s="16">
        <v>1</v>
      </c>
      <c r="N222" s="16"/>
      <c r="O222" s="99" t="s">
        <v>34</v>
      </c>
      <c r="P222" s="7" t="s">
        <v>486</v>
      </c>
      <c r="Q222" s="31" t="s">
        <v>497</v>
      </c>
      <c r="R222" s="179">
        <f>I222*2.6*1.45*1.2</f>
        <v>65688.479999999996</v>
      </c>
      <c r="S222" s="16">
        <v>52</v>
      </c>
      <c r="T222" s="16"/>
      <c r="U222" s="16" t="s">
        <v>1257</v>
      </c>
      <c r="V222" s="7" t="s">
        <v>440</v>
      </c>
      <c r="W222" s="16">
        <v>2</v>
      </c>
      <c r="X222" s="36" t="s">
        <v>49</v>
      </c>
      <c r="Y222" s="100">
        <v>44561</v>
      </c>
      <c r="Z222" s="41" t="s">
        <v>384</v>
      </c>
      <c r="AA222" s="8" t="s">
        <v>385</v>
      </c>
    </row>
    <row r="223" spans="1:27" s="2" customFormat="1" ht="126" hidden="1" x14ac:dyDescent="0.2">
      <c r="A223" s="16">
        <f t="shared" si="26"/>
        <v>14</v>
      </c>
      <c r="B223" s="21" t="s">
        <v>406</v>
      </c>
      <c r="C223" s="92" t="s">
        <v>677</v>
      </c>
      <c r="D223" s="4" t="s">
        <v>114</v>
      </c>
      <c r="E223" s="177" t="s">
        <v>412</v>
      </c>
      <c r="F223" s="4"/>
      <c r="G223" s="16">
        <v>166</v>
      </c>
      <c r="H223" s="149">
        <v>5</v>
      </c>
      <c r="I223" s="44">
        <v>18970</v>
      </c>
      <c r="J223" s="7">
        <v>45</v>
      </c>
      <c r="K223" s="44">
        <v>4</v>
      </c>
      <c r="L223" s="18">
        <f t="shared" si="25"/>
        <v>1</v>
      </c>
      <c r="M223" s="16">
        <v>1</v>
      </c>
      <c r="N223" s="16"/>
      <c r="O223" s="99" t="s">
        <v>34</v>
      </c>
      <c r="P223" s="7" t="s">
        <v>416</v>
      </c>
      <c r="Q223" s="32" t="s">
        <v>488</v>
      </c>
      <c r="R223" s="179">
        <f>I223*2.6*1.45*1.04*1.2</f>
        <v>89253.091199999995</v>
      </c>
      <c r="S223" s="16">
        <v>52</v>
      </c>
      <c r="T223" s="16"/>
      <c r="U223" s="16" t="s">
        <v>1257</v>
      </c>
      <c r="V223" s="7" t="s">
        <v>675</v>
      </c>
      <c r="W223" s="36" t="s">
        <v>8</v>
      </c>
      <c r="X223" s="36" t="s">
        <v>47</v>
      </c>
      <c r="Y223" s="100">
        <v>44561</v>
      </c>
      <c r="Z223" s="60" t="s">
        <v>676</v>
      </c>
      <c r="AA223" s="118" t="s">
        <v>115</v>
      </c>
    </row>
    <row r="224" spans="1:27" s="27" customFormat="1" ht="18" hidden="1" customHeight="1" x14ac:dyDescent="0.2">
      <c r="A224" s="22"/>
      <c r="B224" s="87"/>
      <c r="C224" s="93" t="s">
        <v>23</v>
      </c>
      <c r="D224" s="23"/>
      <c r="E224" s="93"/>
      <c r="F224" s="170"/>
      <c r="G224" s="24"/>
      <c r="H224" s="24"/>
      <c r="I224" s="25"/>
      <c r="J224" s="7"/>
      <c r="K224" s="25"/>
      <c r="L224" s="24"/>
      <c r="M224" s="25"/>
      <c r="N224" s="25"/>
      <c r="O224" s="98"/>
      <c r="P224" s="25"/>
      <c r="Q224" s="34"/>
      <c r="R224" s="179"/>
      <c r="S224" s="16"/>
      <c r="T224" s="26"/>
      <c r="U224" s="26"/>
      <c r="V224" s="26"/>
      <c r="W224" s="26"/>
      <c r="X224" s="26"/>
      <c r="Y224" s="26"/>
      <c r="Z224" s="159"/>
      <c r="AA224" s="22"/>
    </row>
    <row r="225" spans="1:27" s="2" customFormat="1" ht="64.900000000000006" hidden="1" customHeight="1" x14ac:dyDescent="0.2">
      <c r="A225" s="16">
        <v>1</v>
      </c>
      <c r="B225" s="21" t="s">
        <v>406</v>
      </c>
      <c r="C225" s="92" t="s">
        <v>325</v>
      </c>
      <c r="D225" s="4" t="s">
        <v>167</v>
      </c>
      <c r="E225" s="177" t="s">
        <v>414</v>
      </c>
      <c r="F225" s="4"/>
      <c r="G225" s="16">
        <v>31</v>
      </c>
      <c r="H225" s="24"/>
      <c r="I225" s="44">
        <v>30400</v>
      </c>
      <c r="J225" s="7">
        <v>30</v>
      </c>
      <c r="K225" s="44"/>
      <c r="L225" s="18">
        <f t="shared" ref="L225:L228" si="27">M225+N225</f>
        <v>1</v>
      </c>
      <c r="M225" s="16"/>
      <c r="N225" s="7">
        <v>1</v>
      </c>
      <c r="O225" s="99" t="s">
        <v>34</v>
      </c>
      <c r="P225" s="7" t="s">
        <v>486</v>
      </c>
      <c r="Q225" s="65" t="s">
        <v>500</v>
      </c>
      <c r="R225" s="179">
        <f>I225*2.6*1.3*1.2</f>
        <v>123302.39999999999</v>
      </c>
      <c r="S225" s="16">
        <v>52</v>
      </c>
      <c r="T225" s="16"/>
      <c r="U225" s="16" t="s">
        <v>1257</v>
      </c>
      <c r="V225" s="7" t="s">
        <v>424</v>
      </c>
      <c r="W225" s="16" t="s">
        <v>10</v>
      </c>
      <c r="X225" s="36" t="s">
        <v>49</v>
      </c>
      <c r="Y225" s="100">
        <v>44368</v>
      </c>
      <c r="Z225" s="41" t="s">
        <v>386</v>
      </c>
      <c r="AA225" s="8" t="s">
        <v>387</v>
      </c>
    </row>
    <row r="226" spans="1:27" s="2" customFormat="1" ht="65.45" hidden="1" customHeight="1" x14ac:dyDescent="0.2">
      <c r="A226" s="16">
        <v>2</v>
      </c>
      <c r="B226" s="21" t="s">
        <v>406</v>
      </c>
      <c r="C226" s="92" t="s">
        <v>388</v>
      </c>
      <c r="D226" s="4" t="s">
        <v>14</v>
      </c>
      <c r="E226" s="177" t="s">
        <v>414</v>
      </c>
      <c r="F226" s="4"/>
      <c r="G226" s="16">
        <v>52</v>
      </c>
      <c r="H226" s="24"/>
      <c r="I226" s="44">
        <v>34500</v>
      </c>
      <c r="J226" s="7">
        <v>30</v>
      </c>
      <c r="K226" s="44"/>
      <c r="L226" s="18">
        <f t="shared" si="27"/>
        <v>1</v>
      </c>
      <c r="M226" s="16">
        <v>1</v>
      </c>
      <c r="N226" s="7"/>
      <c r="O226" s="99" t="s">
        <v>34</v>
      </c>
      <c r="P226" s="7" t="s">
        <v>486</v>
      </c>
      <c r="Q226" s="65" t="s">
        <v>500</v>
      </c>
      <c r="R226" s="179">
        <f>I226*2.6*1.3*1.2</f>
        <v>139932</v>
      </c>
      <c r="S226" s="16">
        <v>52</v>
      </c>
      <c r="T226" s="16"/>
      <c r="U226" s="16" t="s">
        <v>1257</v>
      </c>
      <c r="V226" s="7" t="s">
        <v>424</v>
      </c>
      <c r="W226" s="16" t="s">
        <v>10</v>
      </c>
      <c r="X226" s="36" t="s">
        <v>49</v>
      </c>
      <c r="Y226" s="100">
        <v>44287</v>
      </c>
      <c r="Z226" s="41" t="s">
        <v>326</v>
      </c>
      <c r="AA226" s="8" t="s">
        <v>327</v>
      </c>
    </row>
    <row r="227" spans="1:27" s="2" customFormat="1" ht="69.599999999999994" hidden="1" customHeight="1" x14ac:dyDescent="0.2">
      <c r="A227" s="16">
        <v>3</v>
      </c>
      <c r="B227" s="21" t="s">
        <v>406</v>
      </c>
      <c r="C227" s="92" t="s">
        <v>43</v>
      </c>
      <c r="D227" s="61" t="s">
        <v>273</v>
      </c>
      <c r="E227" s="177" t="s">
        <v>414</v>
      </c>
      <c r="F227" s="4"/>
      <c r="G227" s="119" t="s">
        <v>182</v>
      </c>
      <c r="H227" s="24"/>
      <c r="I227" s="73">
        <v>36300</v>
      </c>
      <c r="J227" s="7">
        <v>30</v>
      </c>
      <c r="K227" s="44"/>
      <c r="L227" s="18">
        <f t="shared" si="27"/>
        <v>1</v>
      </c>
      <c r="M227" s="16">
        <v>1</v>
      </c>
      <c r="N227" s="7"/>
      <c r="O227" s="99" t="s">
        <v>34</v>
      </c>
      <c r="P227" s="7" t="s">
        <v>486</v>
      </c>
      <c r="Q227" s="65" t="s">
        <v>500</v>
      </c>
      <c r="R227" s="179">
        <f>I227*2.6*1.3*1.2</f>
        <v>147232.79999999999</v>
      </c>
      <c r="S227" s="16">
        <v>52</v>
      </c>
      <c r="T227" s="16"/>
      <c r="U227" s="16" t="s">
        <v>1257</v>
      </c>
      <c r="V227" s="33" t="s">
        <v>424</v>
      </c>
      <c r="W227" s="16">
        <v>2</v>
      </c>
      <c r="X227" s="36" t="s">
        <v>49</v>
      </c>
      <c r="Y227" s="100">
        <v>44440</v>
      </c>
      <c r="Z227" s="8" t="s">
        <v>543</v>
      </c>
      <c r="AA227" s="5" t="s">
        <v>544</v>
      </c>
    </row>
    <row r="228" spans="1:27" s="2" customFormat="1" ht="64.900000000000006" hidden="1" customHeight="1" x14ac:dyDescent="0.2">
      <c r="A228" s="16">
        <v>4</v>
      </c>
      <c r="B228" s="21" t="s">
        <v>406</v>
      </c>
      <c r="C228" s="92" t="s">
        <v>43</v>
      </c>
      <c r="D228" s="61" t="s">
        <v>14</v>
      </c>
      <c r="E228" s="191" t="s">
        <v>414</v>
      </c>
      <c r="F228" s="4"/>
      <c r="G228" s="119" t="s">
        <v>470</v>
      </c>
      <c r="H228" s="24"/>
      <c r="I228" s="73">
        <v>34500</v>
      </c>
      <c r="J228" s="7">
        <v>30</v>
      </c>
      <c r="K228" s="44"/>
      <c r="L228" s="190">
        <f t="shared" si="27"/>
        <v>1</v>
      </c>
      <c r="M228" s="16">
        <v>1</v>
      </c>
      <c r="N228" s="7"/>
      <c r="O228" s="99" t="s">
        <v>34</v>
      </c>
      <c r="P228" s="7" t="s">
        <v>486</v>
      </c>
      <c r="Q228" s="65" t="s">
        <v>500</v>
      </c>
      <c r="R228" s="179">
        <f>I228*2.6*1.3*1.2</f>
        <v>139932</v>
      </c>
      <c r="S228" s="16">
        <v>52</v>
      </c>
      <c r="T228" s="16"/>
      <c r="U228" s="16" t="s">
        <v>1257</v>
      </c>
      <c r="V228" s="7" t="s">
        <v>516</v>
      </c>
      <c r="W228" s="16">
        <v>2</v>
      </c>
      <c r="X228" s="36" t="s">
        <v>49</v>
      </c>
      <c r="Y228" s="100">
        <v>44440</v>
      </c>
      <c r="Z228" s="8" t="s">
        <v>545</v>
      </c>
      <c r="AA228" s="41" t="s">
        <v>546</v>
      </c>
    </row>
    <row r="229" spans="1:27" s="19" customFormat="1" ht="34.15" hidden="1" customHeight="1" x14ac:dyDescent="0.2">
      <c r="A229" s="141"/>
      <c r="B229" s="142" t="s">
        <v>152</v>
      </c>
      <c r="C229" s="143"/>
      <c r="D229" s="144"/>
      <c r="E229" s="182"/>
      <c r="F229" s="163"/>
      <c r="G229" s="145"/>
      <c r="H229" s="152"/>
      <c r="I229" s="145"/>
      <c r="J229" s="145"/>
      <c r="K229" s="145"/>
      <c r="L229" s="145"/>
      <c r="M229" s="145"/>
      <c r="N229" s="145"/>
      <c r="O229" s="158"/>
      <c r="P229" s="145"/>
      <c r="Q229" s="147"/>
      <c r="R229" s="180"/>
      <c r="S229" s="145"/>
      <c r="T229" s="141"/>
      <c r="U229" s="141"/>
      <c r="V229" s="141"/>
      <c r="W229" s="141"/>
      <c r="X229" s="141"/>
      <c r="Y229" s="141"/>
      <c r="Z229" s="156"/>
      <c r="AA229" s="141"/>
    </row>
    <row r="230" spans="1:27" s="27" customFormat="1" ht="18" hidden="1" customHeight="1" x14ac:dyDescent="0.2">
      <c r="A230" s="22"/>
      <c r="B230" s="87"/>
      <c r="C230" s="93" t="s">
        <v>19</v>
      </c>
      <c r="D230" s="23"/>
      <c r="E230" s="93"/>
      <c r="F230" s="170"/>
      <c r="G230" s="24"/>
      <c r="H230" s="24"/>
      <c r="I230" s="25"/>
      <c r="J230" s="7"/>
      <c r="K230" s="25"/>
      <c r="L230" s="24"/>
      <c r="M230" s="25"/>
      <c r="N230" s="25"/>
      <c r="O230" s="98"/>
      <c r="P230" s="25"/>
      <c r="Q230" s="34"/>
      <c r="R230" s="179"/>
      <c r="S230" s="16"/>
      <c r="T230" s="26"/>
      <c r="U230" s="26"/>
      <c r="V230" s="26"/>
      <c r="W230" s="26"/>
      <c r="X230" s="26"/>
      <c r="Y230" s="26"/>
      <c r="Z230" s="159"/>
      <c r="AA230" s="22"/>
    </row>
    <row r="231" spans="1:27" s="2" customFormat="1" ht="67.150000000000006" hidden="1" customHeight="1" x14ac:dyDescent="0.2">
      <c r="A231" s="16">
        <v>1</v>
      </c>
      <c r="B231" s="21" t="s">
        <v>152</v>
      </c>
      <c r="C231" s="92" t="s">
        <v>133</v>
      </c>
      <c r="D231" s="4" t="s">
        <v>53</v>
      </c>
      <c r="E231" s="183" t="s">
        <v>894</v>
      </c>
      <c r="F231" s="4"/>
      <c r="G231" s="16">
        <v>265</v>
      </c>
      <c r="H231" s="149">
        <v>5</v>
      </c>
      <c r="I231" s="44">
        <v>18970</v>
      </c>
      <c r="J231" s="7">
        <v>45</v>
      </c>
      <c r="K231" s="44"/>
      <c r="L231" s="18">
        <f t="shared" ref="L231" si="28">M231+N231</f>
        <v>1</v>
      </c>
      <c r="M231" s="16">
        <v>1</v>
      </c>
      <c r="N231" s="16"/>
      <c r="O231" s="99" t="s">
        <v>34</v>
      </c>
      <c r="P231" s="7" t="s">
        <v>486</v>
      </c>
      <c r="Q231" s="31" t="s">
        <v>497</v>
      </c>
      <c r="R231" s="179">
        <f>I231*2.6*1.45*1.2</f>
        <v>85820.279999999984</v>
      </c>
      <c r="S231" s="16">
        <v>52</v>
      </c>
      <c r="T231" s="16"/>
      <c r="U231" s="16" t="s">
        <v>1257</v>
      </c>
      <c r="V231" s="7" t="s">
        <v>440</v>
      </c>
      <c r="W231" s="36">
        <v>2</v>
      </c>
      <c r="X231" s="36" t="s">
        <v>49</v>
      </c>
      <c r="Y231" s="100">
        <v>44501</v>
      </c>
      <c r="Z231" s="81" t="s">
        <v>533</v>
      </c>
      <c r="AA231" s="8" t="s">
        <v>644</v>
      </c>
    </row>
    <row r="232" spans="1:27" s="27" customFormat="1" ht="18" hidden="1" customHeight="1" x14ac:dyDescent="0.2">
      <c r="A232" s="22"/>
      <c r="B232" s="87"/>
      <c r="C232" s="93" t="s">
        <v>23</v>
      </c>
      <c r="D232" s="23"/>
      <c r="E232" s="93"/>
      <c r="F232" s="170"/>
      <c r="G232" s="24"/>
      <c r="H232" s="24"/>
      <c r="I232" s="25"/>
      <c r="J232" s="7"/>
      <c r="K232" s="25"/>
      <c r="L232" s="24"/>
      <c r="M232" s="25"/>
      <c r="N232" s="25"/>
      <c r="O232" s="98"/>
      <c r="P232" s="25"/>
      <c r="Q232" s="34"/>
      <c r="R232" s="179"/>
      <c r="S232" s="16"/>
      <c r="T232" s="26"/>
      <c r="U232" s="26"/>
      <c r="V232" s="26"/>
      <c r="W232" s="26"/>
      <c r="X232" s="26"/>
      <c r="Y232" s="26"/>
      <c r="Z232" s="159"/>
      <c r="AA232" s="22"/>
    </row>
    <row r="233" spans="1:27" s="2" customFormat="1" ht="67.150000000000006" hidden="1" customHeight="1" x14ac:dyDescent="0.2">
      <c r="A233" s="16">
        <v>1</v>
      </c>
      <c r="B233" s="21" t="s">
        <v>152</v>
      </c>
      <c r="C233" s="92" t="s">
        <v>651</v>
      </c>
      <c r="D233" s="4" t="s">
        <v>295</v>
      </c>
      <c r="E233" s="183" t="s">
        <v>530</v>
      </c>
      <c r="F233" s="4"/>
      <c r="G233" s="16">
        <v>26</v>
      </c>
      <c r="H233" s="149"/>
      <c r="I233" s="44">
        <v>43000</v>
      </c>
      <c r="J233" s="7">
        <v>30</v>
      </c>
      <c r="K233" s="44">
        <v>5</v>
      </c>
      <c r="L233" s="18">
        <v>1</v>
      </c>
      <c r="M233" s="16">
        <v>1</v>
      </c>
      <c r="N233" s="16"/>
      <c r="O233" s="99" t="s">
        <v>34</v>
      </c>
      <c r="P233" s="7" t="s">
        <v>486</v>
      </c>
      <c r="Q233" s="31" t="s">
        <v>497</v>
      </c>
      <c r="R233" s="179">
        <f>I233*2.6*1.3*1.2</f>
        <v>174408</v>
      </c>
      <c r="S233" s="16">
        <v>52</v>
      </c>
      <c r="T233" s="16"/>
      <c r="U233" s="16" t="s">
        <v>1257</v>
      </c>
      <c r="V233" s="7" t="s">
        <v>440</v>
      </c>
      <c r="W233" s="36">
        <v>2</v>
      </c>
      <c r="X233" s="36" t="s">
        <v>49</v>
      </c>
      <c r="Y233" s="100">
        <v>44558</v>
      </c>
      <c r="Z233" s="4" t="s">
        <v>807</v>
      </c>
      <c r="AA233" s="81" t="s">
        <v>652</v>
      </c>
    </row>
    <row r="234" spans="1:27" s="19" customFormat="1" ht="27.6" hidden="1" customHeight="1" x14ac:dyDescent="0.2">
      <c r="A234" s="141"/>
      <c r="B234" s="142" t="s">
        <v>4</v>
      </c>
      <c r="C234" s="143"/>
      <c r="D234" s="144"/>
      <c r="E234" s="182"/>
      <c r="F234" s="163"/>
      <c r="G234" s="141"/>
      <c r="H234" s="152"/>
      <c r="I234" s="141"/>
      <c r="J234" s="141"/>
      <c r="K234" s="141"/>
      <c r="L234" s="141"/>
      <c r="M234" s="141"/>
      <c r="N234" s="141"/>
      <c r="O234" s="146"/>
      <c r="P234" s="141"/>
      <c r="Q234" s="147"/>
      <c r="R234" s="180"/>
      <c r="S234" s="141"/>
      <c r="T234" s="141"/>
      <c r="U234" s="141"/>
      <c r="V234" s="141"/>
      <c r="W234" s="141"/>
      <c r="X234" s="141"/>
      <c r="Y234" s="141"/>
      <c r="Z234" s="156"/>
      <c r="AA234" s="141"/>
    </row>
    <row r="235" spans="1:27" s="27" customFormat="1" hidden="1" x14ac:dyDescent="0.2">
      <c r="A235" s="22"/>
      <c r="B235" s="87"/>
      <c r="C235" s="93" t="s">
        <v>19</v>
      </c>
      <c r="D235" s="23"/>
      <c r="E235" s="93"/>
      <c r="F235" s="170"/>
      <c r="G235" s="24"/>
      <c r="H235" s="24"/>
      <c r="I235" s="25"/>
      <c r="J235" s="7"/>
      <c r="K235" s="25"/>
      <c r="L235" s="24"/>
      <c r="M235" s="25"/>
      <c r="N235" s="25"/>
      <c r="O235" s="98"/>
      <c r="P235" s="25"/>
      <c r="Q235" s="34"/>
      <c r="R235" s="179"/>
      <c r="S235" s="16"/>
      <c r="T235" s="26"/>
      <c r="U235" s="26"/>
      <c r="V235" s="26"/>
      <c r="W235" s="26"/>
      <c r="X235" s="26"/>
      <c r="Y235" s="26"/>
      <c r="Z235" s="159"/>
      <c r="AA235" s="22"/>
    </row>
    <row r="236" spans="1:27" s="42" customFormat="1" ht="63" hidden="1" customHeight="1" x14ac:dyDescent="0.2">
      <c r="A236" s="16">
        <v>1</v>
      </c>
      <c r="B236" s="115" t="s">
        <v>4</v>
      </c>
      <c r="C236" s="92" t="s">
        <v>64</v>
      </c>
      <c r="D236" s="4" t="s">
        <v>16</v>
      </c>
      <c r="E236" s="183" t="s">
        <v>894</v>
      </c>
      <c r="F236" s="8"/>
      <c r="G236" s="16" t="s">
        <v>1148</v>
      </c>
      <c r="H236" s="35">
        <v>3</v>
      </c>
      <c r="I236" s="16">
        <v>16080</v>
      </c>
      <c r="J236" s="7">
        <v>32</v>
      </c>
      <c r="K236" s="16"/>
      <c r="L236" s="18">
        <f>M236+N236</f>
        <v>3</v>
      </c>
      <c r="M236" s="5"/>
      <c r="N236" s="7">
        <v>3</v>
      </c>
      <c r="O236" s="99" t="s">
        <v>1260</v>
      </c>
      <c r="P236" s="7" t="s">
        <v>486</v>
      </c>
      <c r="Q236" s="37" t="s">
        <v>491</v>
      </c>
      <c r="R236" s="179">
        <f>I236*2.6*1.32*1.2</f>
        <v>66223.872000000003</v>
      </c>
      <c r="S236" s="16">
        <v>52</v>
      </c>
      <c r="T236" s="16"/>
      <c r="U236" s="16" t="s">
        <v>1257</v>
      </c>
      <c r="V236" s="7" t="s">
        <v>435</v>
      </c>
      <c r="W236" s="36">
        <v>2</v>
      </c>
      <c r="X236" s="36" t="s">
        <v>49</v>
      </c>
      <c r="Y236" s="100">
        <v>44187</v>
      </c>
      <c r="Z236" s="8" t="s">
        <v>201</v>
      </c>
      <c r="AA236" s="105" t="s">
        <v>88</v>
      </c>
    </row>
    <row r="237" spans="1:27" s="42" customFormat="1" ht="72.599999999999994" hidden="1" customHeight="1" x14ac:dyDescent="0.2">
      <c r="A237" s="16">
        <v>2</v>
      </c>
      <c r="B237" s="115" t="s">
        <v>4</v>
      </c>
      <c r="C237" s="92" t="s">
        <v>64</v>
      </c>
      <c r="D237" s="4" t="s">
        <v>16</v>
      </c>
      <c r="E237" s="183" t="s">
        <v>894</v>
      </c>
      <c r="F237" s="8"/>
      <c r="G237" s="16" t="s">
        <v>193</v>
      </c>
      <c r="H237" s="35">
        <v>3</v>
      </c>
      <c r="I237" s="16">
        <v>16080</v>
      </c>
      <c r="J237" s="7">
        <v>32</v>
      </c>
      <c r="K237" s="16"/>
      <c r="L237" s="18">
        <f t="shared" ref="L237:L240" si="29">M237+N237</f>
        <v>1</v>
      </c>
      <c r="M237" s="5"/>
      <c r="N237" s="7">
        <v>1</v>
      </c>
      <c r="O237" s="99" t="s">
        <v>34</v>
      </c>
      <c r="P237" s="7" t="s">
        <v>486</v>
      </c>
      <c r="Q237" s="37" t="s">
        <v>491</v>
      </c>
      <c r="R237" s="179">
        <f>I237*2.6*1.32*1.2</f>
        <v>66223.872000000003</v>
      </c>
      <c r="S237" s="16">
        <v>52</v>
      </c>
      <c r="T237" s="16"/>
      <c r="U237" s="16" t="s">
        <v>1257</v>
      </c>
      <c r="V237" s="7" t="s">
        <v>435</v>
      </c>
      <c r="W237" s="36">
        <v>2</v>
      </c>
      <c r="X237" s="36" t="s">
        <v>49</v>
      </c>
      <c r="Y237" s="100" t="s">
        <v>808</v>
      </c>
      <c r="Z237" s="8" t="s">
        <v>201</v>
      </c>
      <c r="AA237" s="105" t="s">
        <v>88</v>
      </c>
    </row>
    <row r="238" spans="1:27" s="42" customFormat="1" ht="71.45" hidden="1" customHeight="1" x14ac:dyDescent="0.2">
      <c r="A238" s="16">
        <v>3</v>
      </c>
      <c r="B238" s="115" t="s">
        <v>4</v>
      </c>
      <c r="C238" s="92" t="s">
        <v>64</v>
      </c>
      <c r="D238" s="4" t="s">
        <v>16</v>
      </c>
      <c r="E238" s="183" t="s">
        <v>894</v>
      </c>
      <c r="F238" s="8"/>
      <c r="G238" s="16" t="s">
        <v>1016</v>
      </c>
      <c r="H238" s="35">
        <v>3</v>
      </c>
      <c r="I238" s="16">
        <v>16080</v>
      </c>
      <c r="J238" s="7">
        <v>32</v>
      </c>
      <c r="K238" s="16"/>
      <c r="L238" s="18">
        <f t="shared" si="29"/>
        <v>2</v>
      </c>
      <c r="M238" s="5"/>
      <c r="N238" s="7">
        <v>2</v>
      </c>
      <c r="O238" s="99" t="s">
        <v>1260</v>
      </c>
      <c r="P238" s="7" t="s">
        <v>486</v>
      </c>
      <c r="Q238" s="37" t="s">
        <v>492</v>
      </c>
      <c r="R238" s="179">
        <f>I238*2.6*1.32*1.2</f>
        <v>66223.872000000003</v>
      </c>
      <c r="S238" s="16">
        <v>52</v>
      </c>
      <c r="T238" s="16"/>
      <c r="U238" s="16" t="s">
        <v>1257</v>
      </c>
      <c r="V238" s="7" t="s">
        <v>421</v>
      </c>
      <c r="W238" s="36">
        <v>2</v>
      </c>
      <c r="X238" s="36" t="s">
        <v>49</v>
      </c>
      <c r="Y238" s="100">
        <v>44419</v>
      </c>
      <c r="Z238" s="8" t="s">
        <v>809</v>
      </c>
      <c r="AA238" s="105" t="s">
        <v>88</v>
      </c>
    </row>
    <row r="239" spans="1:27" s="42" customFormat="1" ht="63" hidden="1" customHeight="1" x14ac:dyDescent="0.2">
      <c r="A239" s="16">
        <v>4</v>
      </c>
      <c r="B239" s="115" t="s">
        <v>4</v>
      </c>
      <c r="C239" s="92" t="s">
        <v>160</v>
      </c>
      <c r="D239" s="4" t="s">
        <v>161</v>
      </c>
      <c r="E239" s="183" t="s">
        <v>894</v>
      </c>
      <c r="F239" s="8"/>
      <c r="G239" s="16" t="s">
        <v>56</v>
      </c>
      <c r="H239" s="35">
        <v>3</v>
      </c>
      <c r="I239" s="16">
        <v>14640</v>
      </c>
      <c r="J239" s="7">
        <v>32</v>
      </c>
      <c r="K239" s="16"/>
      <c r="L239" s="18">
        <f t="shared" si="29"/>
        <v>1</v>
      </c>
      <c r="M239" s="5"/>
      <c r="N239" s="7">
        <v>1</v>
      </c>
      <c r="O239" s="99" t="s">
        <v>34</v>
      </c>
      <c r="P239" s="7" t="s">
        <v>486</v>
      </c>
      <c r="Q239" s="37" t="s">
        <v>492</v>
      </c>
      <c r="R239" s="179">
        <f>I239*2.6*1.32*1.2</f>
        <v>60293.376000000004</v>
      </c>
      <c r="S239" s="16">
        <v>52</v>
      </c>
      <c r="T239" s="16"/>
      <c r="U239" s="16" t="s">
        <v>1257</v>
      </c>
      <c r="V239" s="7" t="s">
        <v>421</v>
      </c>
      <c r="W239" s="36">
        <v>2</v>
      </c>
      <c r="X239" s="36" t="s">
        <v>49</v>
      </c>
      <c r="Y239" s="100">
        <v>44197</v>
      </c>
      <c r="Z239" s="8" t="s">
        <v>348</v>
      </c>
      <c r="AA239" s="105" t="s">
        <v>740</v>
      </c>
    </row>
    <row r="240" spans="1:27" s="42" customFormat="1" ht="63" hidden="1" customHeight="1" x14ac:dyDescent="0.2">
      <c r="A240" s="16">
        <v>5</v>
      </c>
      <c r="B240" s="115" t="s">
        <v>4</v>
      </c>
      <c r="C240" s="92" t="s">
        <v>270</v>
      </c>
      <c r="D240" s="4" t="s">
        <v>161</v>
      </c>
      <c r="E240" s="183" t="s">
        <v>894</v>
      </c>
      <c r="F240" s="8"/>
      <c r="G240" s="16">
        <v>121</v>
      </c>
      <c r="H240" s="35">
        <v>3</v>
      </c>
      <c r="I240" s="16">
        <v>14640</v>
      </c>
      <c r="J240" s="7">
        <v>32</v>
      </c>
      <c r="K240" s="16"/>
      <c r="L240" s="18">
        <f t="shared" si="29"/>
        <v>1</v>
      </c>
      <c r="M240" s="5"/>
      <c r="N240" s="7">
        <v>1</v>
      </c>
      <c r="O240" s="99" t="s">
        <v>34</v>
      </c>
      <c r="P240" s="7" t="s">
        <v>486</v>
      </c>
      <c r="Q240" s="37" t="s">
        <v>492</v>
      </c>
      <c r="R240" s="179">
        <f>I240*2.6*1.32*1.2</f>
        <v>60293.376000000004</v>
      </c>
      <c r="S240" s="16">
        <v>52</v>
      </c>
      <c r="T240" s="16"/>
      <c r="U240" s="16" t="s">
        <v>1257</v>
      </c>
      <c r="V240" s="7" t="s">
        <v>421</v>
      </c>
      <c r="W240" s="36">
        <v>2</v>
      </c>
      <c r="X240" s="36" t="s">
        <v>49</v>
      </c>
      <c r="Y240" s="100">
        <v>44197</v>
      </c>
      <c r="Z240" s="8" t="s">
        <v>348</v>
      </c>
      <c r="AA240" s="105" t="s">
        <v>740</v>
      </c>
    </row>
    <row r="241" spans="1:27" s="27" customFormat="1" ht="18" hidden="1" customHeight="1" x14ac:dyDescent="0.2">
      <c r="A241" s="22"/>
      <c r="B241" s="87"/>
      <c r="C241" s="93" t="s">
        <v>23</v>
      </c>
      <c r="D241" s="23"/>
      <c r="E241" s="93"/>
      <c r="F241" s="170"/>
      <c r="G241" s="24"/>
      <c r="H241" s="24"/>
      <c r="I241" s="25"/>
      <c r="J241" s="7"/>
      <c r="K241" s="25"/>
      <c r="L241" s="24"/>
      <c r="M241" s="25"/>
      <c r="N241" s="25"/>
      <c r="O241" s="98"/>
      <c r="P241" s="25"/>
      <c r="Q241" s="34"/>
      <c r="R241" s="179"/>
      <c r="S241" s="16"/>
      <c r="T241" s="26"/>
      <c r="U241" s="26"/>
      <c r="V241" s="26"/>
      <c r="W241" s="26"/>
      <c r="X241" s="26"/>
      <c r="Y241" s="26"/>
      <c r="Z241" s="159"/>
      <c r="AA241" s="22"/>
    </row>
    <row r="242" spans="1:27" s="42" customFormat="1" ht="46.5" hidden="1" customHeight="1" x14ac:dyDescent="0.2">
      <c r="A242" s="16">
        <v>1</v>
      </c>
      <c r="B242" s="115" t="s">
        <v>4</v>
      </c>
      <c r="C242" s="94" t="s">
        <v>587</v>
      </c>
      <c r="D242" s="120" t="s">
        <v>296</v>
      </c>
      <c r="E242" s="183" t="s">
        <v>606</v>
      </c>
      <c r="F242" s="4"/>
      <c r="G242" s="7">
        <v>98</v>
      </c>
      <c r="H242" s="24"/>
      <c r="I242" s="7">
        <v>24000</v>
      </c>
      <c r="J242" s="7">
        <v>30</v>
      </c>
      <c r="K242" s="16"/>
      <c r="L242" s="18">
        <f t="shared" ref="L242:L245" si="30">M242+N242</f>
        <v>1</v>
      </c>
      <c r="M242" s="7"/>
      <c r="N242" s="7">
        <v>1</v>
      </c>
      <c r="O242" s="99" t="s">
        <v>1260</v>
      </c>
      <c r="P242" s="7" t="s">
        <v>486</v>
      </c>
      <c r="Q242" s="37" t="s">
        <v>491</v>
      </c>
      <c r="R242" s="179">
        <f t="shared" ref="R242:R248" si="31">I242*2.6*1.3*1.2</f>
        <v>97344</v>
      </c>
      <c r="S242" s="16">
        <v>52</v>
      </c>
      <c r="T242" s="16"/>
      <c r="U242" s="16" t="s">
        <v>1257</v>
      </c>
      <c r="V242" s="33" t="s">
        <v>424</v>
      </c>
      <c r="W242" s="16">
        <v>2</v>
      </c>
      <c r="X242" s="36" t="s">
        <v>49</v>
      </c>
      <c r="Y242" s="101">
        <v>44484</v>
      </c>
      <c r="Z242" s="63" t="s">
        <v>638</v>
      </c>
      <c r="AA242" s="5" t="s">
        <v>594</v>
      </c>
    </row>
    <row r="243" spans="1:27" s="42" customFormat="1" ht="46.5" hidden="1" customHeight="1" x14ac:dyDescent="0.2">
      <c r="A243" s="16">
        <v>2</v>
      </c>
      <c r="B243" s="115" t="s">
        <v>4</v>
      </c>
      <c r="C243" s="94" t="s">
        <v>587</v>
      </c>
      <c r="D243" s="120" t="s">
        <v>271</v>
      </c>
      <c r="E243" s="183" t="s">
        <v>606</v>
      </c>
      <c r="F243" s="4"/>
      <c r="G243" s="7" t="s">
        <v>572</v>
      </c>
      <c r="H243" s="24"/>
      <c r="I243" s="7">
        <v>27200</v>
      </c>
      <c r="J243" s="7">
        <v>30</v>
      </c>
      <c r="K243" s="16"/>
      <c r="L243" s="18">
        <f t="shared" si="30"/>
        <v>1</v>
      </c>
      <c r="M243" s="7"/>
      <c r="N243" s="7">
        <v>1</v>
      </c>
      <c r="O243" s="99" t="s">
        <v>1260</v>
      </c>
      <c r="P243" s="7" t="s">
        <v>486</v>
      </c>
      <c r="Q243" s="37" t="s">
        <v>491</v>
      </c>
      <c r="R243" s="179">
        <f t="shared" si="31"/>
        <v>110323.2</v>
      </c>
      <c r="S243" s="16">
        <v>52</v>
      </c>
      <c r="T243" s="16"/>
      <c r="U243" s="16" t="s">
        <v>1257</v>
      </c>
      <c r="V243" s="33" t="s">
        <v>424</v>
      </c>
      <c r="W243" s="16">
        <v>2</v>
      </c>
      <c r="X243" s="36" t="s">
        <v>49</v>
      </c>
      <c r="Y243" s="101" t="s">
        <v>588</v>
      </c>
      <c r="Z243" s="63" t="s">
        <v>591</v>
      </c>
      <c r="AA243" s="5" t="s">
        <v>594</v>
      </c>
    </row>
    <row r="244" spans="1:27" s="42" customFormat="1" ht="46.5" hidden="1" customHeight="1" x14ac:dyDescent="0.2">
      <c r="A244" s="16">
        <v>3</v>
      </c>
      <c r="B244" s="115" t="s">
        <v>4</v>
      </c>
      <c r="C244" s="94" t="s">
        <v>160</v>
      </c>
      <c r="D244" s="120" t="s">
        <v>103</v>
      </c>
      <c r="E244" s="183" t="s">
        <v>606</v>
      </c>
      <c r="F244" s="4"/>
      <c r="G244" s="7">
        <v>222</v>
      </c>
      <c r="H244" s="24"/>
      <c r="I244" s="7">
        <v>22500</v>
      </c>
      <c r="J244" s="7">
        <v>30</v>
      </c>
      <c r="K244" s="16"/>
      <c r="L244" s="18">
        <f t="shared" si="30"/>
        <v>1</v>
      </c>
      <c r="M244" s="7"/>
      <c r="N244" s="7">
        <v>1</v>
      </c>
      <c r="O244" s="99" t="s">
        <v>34</v>
      </c>
      <c r="P244" s="7" t="s">
        <v>486</v>
      </c>
      <c r="Q244" s="37" t="s">
        <v>491</v>
      </c>
      <c r="R244" s="179">
        <f t="shared" si="31"/>
        <v>91260</v>
      </c>
      <c r="S244" s="16">
        <v>52</v>
      </c>
      <c r="T244" s="16"/>
      <c r="U244" s="16" t="s">
        <v>1257</v>
      </c>
      <c r="V244" s="33" t="s">
        <v>424</v>
      </c>
      <c r="W244" s="16">
        <v>2</v>
      </c>
      <c r="X244" s="36" t="s">
        <v>49</v>
      </c>
      <c r="Y244" s="101" t="s">
        <v>589</v>
      </c>
      <c r="Z244" s="63" t="s">
        <v>400</v>
      </c>
      <c r="AA244" s="5" t="s">
        <v>593</v>
      </c>
    </row>
    <row r="245" spans="1:27" s="42" customFormat="1" ht="46.5" hidden="1" customHeight="1" x14ac:dyDescent="0.2">
      <c r="A245" s="16">
        <v>4</v>
      </c>
      <c r="B245" s="115" t="s">
        <v>4</v>
      </c>
      <c r="C245" s="94" t="s">
        <v>586</v>
      </c>
      <c r="D245" s="120" t="s">
        <v>271</v>
      </c>
      <c r="E245" s="183" t="s">
        <v>606</v>
      </c>
      <c r="F245" s="4"/>
      <c r="G245" s="7">
        <v>52</v>
      </c>
      <c r="H245" s="24"/>
      <c r="I245" s="33">
        <v>28500</v>
      </c>
      <c r="J245" s="7">
        <v>30</v>
      </c>
      <c r="K245" s="16"/>
      <c r="L245" s="18">
        <f t="shared" si="30"/>
        <v>1</v>
      </c>
      <c r="M245" s="7"/>
      <c r="N245" s="7">
        <v>1</v>
      </c>
      <c r="O245" s="99" t="s">
        <v>34</v>
      </c>
      <c r="P245" s="7" t="s">
        <v>486</v>
      </c>
      <c r="Q245" s="37" t="s">
        <v>491</v>
      </c>
      <c r="R245" s="179">
        <f t="shared" si="31"/>
        <v>115596</v>
      </c>
      <c r="S245" s="16">
        <v>52</v>
      </c>
      <c r="T245" s="16"/>
      <c r="U245" s="16" t="s">
        <v>1257</v>
      </c>
      <c r="V245" s="33" t="s">
        <v>424</v>
      </c>
      <c r="W245" s="16">
        <v>2</v>
      </c>
      <c r="X245" s="36" t="s">
        <v>49</v>
      </c>
      <c r="Y245" s="101">
        <v>44298</v>
      </c>
      <c r="Z245" s="63" t="s">
        <v>590</v>
      </c>
      <c r="AA245" s="5" t="s">
        <v>592</v>
      </c>
    </row>
    <row r="246" spans="1:27" s="42" customFormat="1" ht="46.5" hidden="1" customHeight="1" x14ac:dyDescent="0.2">
      <c r="A246" s="16">
        <v>5</v>
      </c>
      <c r="B246" s="115" t="s">
        <v>4</v>
      </c>
      <c r="C246" s="94" t="s">
        <v>262</v>
      </c>
      <c r="D246" s="120" t="s">
        <v>271</v>
      </c>
      <c r="E246" s="183" t="s">
        <v>606</v>
      </c>
      <c r="F246" s="4"/>
      <c r="G246" s="7">
        <v>29</v>
      </c>
      <c r="H246" s="24"/>
      <c r="I246" s="33">
        <v>32800</v>
      </c>
      <c r="J246" s="7">
        <v>30</v>
      </c>
      <c r="K246" s="16"/>
      <c r="L246" s="18">
        <v>1</v>
      </c>
      <c r="M246" s="7"/>
      <c r="N246" s="7">
        <v>1</v>
      </c>
      <c r="O246" s="99" t="s">
        <v>34</v>
      </c>
      <c r="P246" s="7" t="s">
        <v>486</v>
      </c>
      <c r="Q246" s="37" t="s">
        <v>491</v>
      </c>
      <c r="R246" s="179">
        <f t="shared" si="31"/>
        <v>133036.79999999999</v>
      </c>
      <c r="S246" s="16">
        <v>52</v>
      </c>
      <c r="T246" s="16"/>
      <c r="U246" s="16" t="s">
        <v>1257</v>
      </c>
      <c r="V246" s="33" t="s">
        <v>424</v>
      </c>
      <c r="W246" s="16">
        <v>2</v>
      </c>
      <c r="X246" s="36" t="s">
        <v>49</v>
      </c>
      <c r="Y246" s="101">
        <v>44571</v>
      </c>
      <c r="Z246" s="63" t="s">
        <v>810</v>
      </c>
      <c r="AA246" s="5" t="s">
        <v>811</v>
      </c>
    </row>
    <row r="247" spans="1:27" s="42" customFormat="1" ht="46.5" hidden="1" customHeight="1" x14ac:dyDescent="0.2">
      <c r="A247" s="16"/>
      <c r="B247" s="115" t="s">
        <v>4</v>
      </c>
      <c r="C247" s="121" t="s">
        <v>262</v>
      </c>
      <c r="D247" s="120" t="s">
        <v>44</v>
      </c>
      <c r="E247" s="185" t="s">
        <v>414</v>
      </c>
      <c r="F247" s="4"/>
      <c r="G247" s="7">
        <v>16</v>
      </c>
      <c r="H247" s="24"/>
      <c r="I247" s="33">
        <v>35400</v>
      </c>
      <c r="J247" s="7">
        <v>30</v>
      </c>
      <c r="K247" s="16"/>
      <c r="L247" s="18">
        <v>1</v>
      </c>
      <c r="M247" s="7"/>
      <c r="N247" s="7">
        <v>1</v>
      </c>
      <c r="O247" s="99" t="s">
        <v>34</v>
      </c>
      <c r="P247" s="7" t="s">
        <v>486</v>
      </c>
      <c r="Q247" s="37" t="s">
        <v>491</v>
      </c>
      <c r="R247" s="179">
        <f t="shared" si="31"/>
        <v>143582.39999999999</v>
      </c>
      <c r="S247" s="16">
        <v>52</v>
      </c>
      <c r="T247" s="16"/>
      <c r="U247" s="16" t="s">
        <v>1257</v>
      </c>
      <c r="V247" s="33" t="s">
        <v>424</v>
      </c>
      <c r="W247" s="16">
        <v>2</v>
      </c>
      <c r="X247" s="36" t="s">
        <v>49</v>
      </c>
      <c r="Y247" s="122">
        <v>44378</v>
      </c>
      <c r="Z247" s="123" t="s">
        <v>1017</v>
      </c>
      <c r="AA247" s="123" t="s">
        <v>1018</v>
      </c>
    </row>
    <row r="248" spans="1:27" s="42" customFormat="1" ht="46.5" hidden="1" customHeight="1" x14ac:dyDescent="0.2">
      <c r="A248" s="16">
        <v>6</v>
      </c>
      <c r="B248" s="115" t="s">
        <v>4</v>
      </c>
      <c r="C248" s="94" t="s">
        <v>64</v>
      </c>
      <c r="D248" s="120" t="s">
        <v>103</v>
      </c>
      <c r="E248" s="183" t="s">
        <v>606</v>
      </c>
      <c r="F248" s="4"/>
      <c r="G248" s="7">
        <v>201</v>
      </c>
      <c r="H248" s="24"/>
      <c r="I248" s="33">
        <v>26900</v>
      </c>
      <c r="J248" s="7">
        <v>30</v>
      </c>
      <c r="K248" s="16"/>
      <c r="L248" s="18">
        <v>1</v>
      </c>
      <c r="M248" s="7"/>
      <c r="N248" s="7">
        <v>1</v>
      </c>
      <c r="O248" s="99" t="s">
        <v>34</v>
      </c>
      <c r="P248" s="7" t="s">
        <v>486</v>
      </c>
      <c r="Q248" s="37" t="s">
        <v>491</v>
      </c>
      <c r="R248" s="179">
        <f t="shared" si="31"/>
        <v>109106.4</v>
      </c>
      <c r="S248" s="16">
        <v>52</v>
      </c>
      <c r="T248" s="16"/>
      <c r="U248" s="16" t="s">
        <v>1257</v>
      </c>
      <c r="V248" s="33" t="s">
        <v>424</v>
      </c>
      <c r="W248" s="16">
        <v>2</v>
      </c>
      <c r="X248" s="36" t="s">
        <v>49</v>
      </c>
      <c r="Y248" s="101">
        <v>44571</v>
      </c>
      <c r="Z248" s="63" t="s">
        <v>812</v>
      </c>
      <c r="AA248" s="5" t="s">
        <v>813</v>
      </c>
    </row>
    <row r="249" spans="1:27" s="19" customFormat="1" ht="37.9" hidden="1" customHeight="1" x14ac:dyDescent="0.2">
      <c r="A249" s="141"/>
      <c r="B249" s="142" t="s">
        <v>407</v>
      </c>
      <c r="C249" s="143"/>
      <c r="D249" s="144"/>
      <c r="E249" s="182"/>
      <c r="F249" s="163"/>
      <c r="G249" s="141"/>
      <c r="H249" s="152"/>
      <c r="I249" s="141"/>
      <c r="J249" s="141"/>
      <c r="K249" s="141"/>
      <c r="L249" s="141"/>
      <c r="M249" s="141"/>
      <c r="N249" s="141"/>
      <c r="O249" s="146"/>
      <c r="P249" s="141"/>
      <c r="Q249" s="147"/>
      <c r="R249" s="180"/>
      <c r="S249" s="141"/>
      <c r="T249" s="141"/>
      <c r="U249" s="141"/>
      <c r="V249" s="141"/>
      <c r="W249" s="141"/>
      <c r="X249" s="141"/>
      <c r="Y249" s="141"/>
      <c r="Z249" s="156"/>
      <c r="AA249" s="141"/>
    </row>
    <row r="250" spans="1:27" s="27" customFormat="1" ht="18" hidden="1" customHeight="1" x14ac:dyDescent="0.2">
      <c r="A250" s="22"/>
      <c r="B250" s="87"/>
      <c r="C250" s="93" t="s">
        <v>23</v>
      </c>
      <c r="D250" s="23"/>
      <c r="E250" s="93"/>
      <c r="F250" s="170"/>
      <c r="G250" s="24"/>
      <c r="H250" s="24"/>
      <c r="I250" s="25"/>
      <c r="J250" s="7"/>
      <c r="K250" s="25"/>
      <c r="L250" s="24"/>
      <c r="M250" s="25"/>
      <c r="N250" s="25"/>
      <c r="O250" s="98"/>
      <c r="P250" s="25"/>
      <c r="Q250" s="34"/>
      <c r="R250" s="179"/>
      <c r="S250" s="16"/>
      <c r="T250" s="26"/>
      <c r="U250" s="26"/>
      <c r="V250" s="26"/>
      <c r="W250" s="26"/>
      <c r="X250" s="26"/>
      <c r="Y250" s="26"/>
      <c r="Z250" s="159"/>
      <c r="AA250" s="22"/>
    </row>
    <row r="251" spans="1:27" s="2" customFormat="1" ht="58.5" hidden="1" customHeight="1" x14ac:dyDescent="0.2">
      <c r="A251" s="45">
        <v>2</v>
      </c>
      <c r="B251" s="21" t="s">
        <v>367</v>
      </c>
      <c r="C251" s="92"/>
      <c r="D251" s="4" t="s">
        <v>761</v>
      </c>
      <c r="E251" s="183" t="s">
        <v>530</v>
      </c>
      <c r="F251" s="16"/>
      <c r="G251" s="16">
        <v>5</v>
      </c>
      <c r="H251" s="24"/>
      <c r="I251" s="16" t="s">
        <v>162</v>
      </c>
      <c r="J251" s="7"/>
      <c r="K251" s="16"/>
      <c r="L251" s="18">
        <f>M251+N251</f>
        <v>1</v>
      </c>
      <c r="M251" s="16">
        <v>1</v>
      </c>
      <c r="N251" s="7"/>
      <c r="O251" s="99" t="s">
        <v>34</v>
      </c>
      <c r="P251" s="7" t="s">
        <v>486</v>
      </c>
      <c r="Q251" s="37" t="s">
        <v>556</v>
      </c>
      <c r="R251" s="179"/>
      <c r="S251" s="16">
        <v>52</v>
      </c>
      <c r="T251" s="16"/>
      <c r="U251" s="16" t="s">
        <v>1257</v>
      </c>
      <c r="V251" s="33" t="s">
        <v>424</v>
      </c>
      <c r="W251" s="1" t="s">
        <v>10</v>
      </c>
      <c r="X251" s="36" t="s">
        <v>49</v>
      </c>
      <c r="Y251" s="100">
        <v>44562</v>
      </c>
      <c r="Z251" s="8"/>
      <c r="AA251" s="56"/>
    </row>
    <row r="252" spans="1:27" s="2" customFormat="1" ht="50.25" hidden="1" customHeight="1" x14ac:dyDescent="0.25">
      <c r="A252" s="45">
        <v>5</v>
      </c>
      <c r="B252" s="21" t="s">
        <v>367</v>
      </c>
      <c r="C252" s="72"/>
      <c r="D252" s="5" t="s">
        <v>476</v>
      </c>
      <c r="E252" s="183" t="s">
        <v>530</v>
      </c>
      <c r="F252" s="8"/>
      <c r="G252" s="16">
        <v>214</v>
      </c>
      <c r="H252" s="150"/>
      <c r="I252" s="16" t="s">
        <v>162</v>
      </c>
      <c r="J252" s="7"/>
      <c r="K252" s="46"/>
      <c r="L252" s="18">
        <f>M252+N252</f>
        <v>1</v>
      </c>
      <c r="M252" s="7">
        <v>1</v>
      </c>
      <c r="N252" s="7"/>
      <c r="O252" s="99" t="s">
        <v>34</v>
      </c>
      <c r="P252" s="7" t="s">
        <v>486</v>
      </c>
      <c r="Q252" s="37" t="s">
        <v>493</v>
      </c>
      <c r="R252" s="179"/>
      <c r="S252" s="16">
        <v>52</v>
      </c>
      <c r="T252" s="16"/>
      <c r="U252" s="16" t="s">
        <v>1257</v>
      </c>
      <c r="V252" s="33" t="s">
        <v>424</v>
      </c>
      <c r="W252" s="36">
        <v>2</v>
      </c>
      <c r="X252" s="36" t="s">
        <v>49</v>
      </c>
      <c r="Y252" s="101">
        <v>44317</v>
      </c>
      <c r="Z252" s="8" t="s">
        <v>532</v>
      </c>
      <c r="AA252" s="4"/>
    </row>
    <row r="253" spans="1:27" s="2" customFormat="1" ht="50.25" hidden="1" customHeight="1" x14ac:dyDescent="0.25">
      <c r="A253" s="45">
        <v>6</v>
      </c>
      <c r="B253" s="21" t="s">
        <v>367</v>
      </c>
      <c r="C253" s="72"/>
      <c r="D253" s="5" t="s">
        <v>531</v>
      </c>
      <c r="E253" s="183" t="s">
        <v>530</v>
      </c>
      <c r="F253" s="8"/>
      <c r="G253" s="16">
        <v>388</v>
      </c>
      <c r="H253" s="150"/>
      <c r="I253" s="16" t="s">
        <v>162</v>
      </c>
      <c r="J253" s="7"/>
      <c r="K253" s="46"/>
      <c r="L253" s="18">
        <f>M253+N253</f>
        <v>1</v>
      </c>
      <c r="M253" s="7">
        <v>1</v>
      </c>
      <c r="N253" s="7"/>
      <c r="O253" s="99" t="s">
        <v>34</v>
      </c>
      <c r="P253" s="7" t="s">
        <v>486</v>
      </c>
      <c r="Q253" s="37" t="s">
        <v>493</v>
      </c>
      <c r="R253" s="179"/>
      <c r="S253" s="16">
        <v>52</v>
      </c>
      <c r="T253" s="16"/>
      <c r="U253" s="16" t="s">
        <v>1257</v>
      </c>
      <c r="V253" s="33" t="s">
        <v>424</v>
      </c>
      <c r="W253" s="36">
        <v>2</v>
      </c>
      <c r="X253" s="36" t="s">
        <v>49</v>
      </c>
      <c r="Y253" s="101">
        <v>44441</v>
      </c>
      <c r="Z253" s="8" t="s">
        <v>532</v>
      </c>
      <c r="AA253" s="4"/>
    </row>
    <row r="254" spans="1:27" s="19" customFormat="1" ht="37.9" customHeight="1" x14ac:dyDescent="0.2">
      <c r="A254" s="141"/>
      <c r="B254" s="142" t="s">
        <v>410</v>
      </c>
      <c r="C254" s="143"/>
      <c r="D254" s="144"/>
      <c r="E254" s="182"/>
      <c r="F254" s="163"/>
      <c r="G254" s="141"/>
      <c r="H254" s="152"/>
      <c r="I254" s="141"/>
      <c r="J254" s="141"/>
      <c r="K254" s="141"/>
      <c r="L254" s="141"/>
      <c r="M254" s="141"/>
      <c r="N254" s="141"/>
      <c r="O254" s="146"/>
      <c r="P254" s="141"/>
      <c r="Q254" s="147"/>
      <c r="R254" s="180"/>
      <c r="S254" s="141"/>
      <c r="T254" s="141"/>
      <c r="U254" s="141"/>
      <c r="V254" s="141"/>
      <c r="W254" s="141"/>
      <c r="X254" s="141"/>
      <c r="Y254" s="141"/>
      <c r="Z254" s="156"/>
      <c r="AA254" s="141"/>
    </row>
    <row r="255" spans="1:27" s="2" customFormat="1" ht="22.15" hidden="1" customHeight="1" x14ac:dyDescent="0.2">
      <c r="A255" s="4"/>
      <c r="B255" s="8"/>
      <c r="C255" s="95" t="s">
        <v>19</v>
      </c>
      <c r="D255" s="17"/>
      <c r="E255" s="92"/>
      <c r="F255" s="18"/>
      <c r="G255" s="18"/>
      <c r="H255" s="24"/>
      <c r="I255" s="16"/>
      <c r="J255" s="7"/>
      <c r="K255" s="16"/>
      <c r="L255" s="16"/>
      <c r="M255" s="16"/>
      <c r="N255" s="16"/>
      <c r="O255" s="64"/>
      <c r="P255" s="16"/>
      <c r="Q255" s="65"/>
      <c r="R255" s="179"/>
      <c r="S255" s="16"/>
      <c r="T255" s="16"/>
      <c r="U255" s="16"/>
      <c r="V255" s="16"/>
      <c r="W255" s="16"/>
      <c r="X255" s="16"/>
      <c r="Y255" s="16"/>
      <c r="Z255" s="8"/>
      <c r="AA255" s="4"/>
    </row>
    <row r="256" spans="1:27" s="74" customFormat="1" ht="58.9" customHeight="1" x14ac:dyDescent="0.2">
      <c r="A256" s="16">
        <v>1</v>
      </c>
      <c r="B256" s="21" t="s">
        <v>43</v>
      </c>
      <c r="C256" s="92" t="s">
        <v>366</v>
      </c>
      <c r="D256" s="4" t="s">
        <v>73</v>
      </c>
      <c r="E256" s="185" t="s">
        <v>412</v>
      </c>
      <c r="F256" s="18"/>
      <c r="G256" s="16">
        <v>574</v>
      </c>
      <c r="H256" s="24">
        <v>6</v>
      </c>
      <c r="I256" s="16">
        <v>27950</v>
      </c>
      <c r="J256" s="7">
        <v>45</v>
      </c>
      <c r="K256" s="16"/>
      <c r="L256" s="18">
        <f t="shared" ref="L256:L267" si="32">M256+N256</f>
        <v>1</v>
      </c>
      <c r="M256" s="16">
        <v>1</v>
      </c>
      <c r="N256" s="16"/>
      <c r="O256" s="99" t="s">
        <v>34</v>
      </c>
      <c r="P256" s="7" t="s">
        <v>486</v>
      </c>
      <c r="Q256" s="37" t="s">
        <v>504</v>
      </c>
      <c r="R256" s="179">
        <f>I256*2.6*1.45*1.2</f>
        <v>126445.79999999999</v>
      </c>
      <c r="S256" s="16">
        <v>52</v>
      </c>
      <c r="T256" s="16"/>
      <c r="U256" s="16" t="s">
        <v>1257</v>
      </c>
      <c r="V256" s="7" t="s">
        <v>421</v>
      </c>
      <c r="W256" s="36" t="s">
        <v>10</v>
      </c>
      <c r="X256" s="36" t="s">
        <v>49</v>
      </c>
      <c r="Y256" s="100" t="s">
        <v>454</v>
      </c>
      <c r="Z256" s="8" t="s">
        <v>824</v>
      </c>
      <c r="AA256" s="4" t="s">
        <v>825</v>
      </c>
    </row>
    <row r="257" spans="1:27" s="74" customFormat="1" ht="36.75" customHeight="1" x14ac:dyDescent="0.2">
      <c r="A257" s="16">
        <v>2</v>
      </c>
      <c r="B257" s="21" t="s">
        <v>43</v>
      </c>
      <c r="C257" s="92" t="s">
        <v>18</v>
      </c>
      <c r="D257" s="4" t="s">
        <v>65</v>
      </c>
      <c r="E257" s="185" t="s">
        <v>412</v>
      </c>
      <c r="F257" s="18"/>
      <c r="G257" s="16">
        <v>541</v>
      </c>
      <c r="H257" s="24">
        <v>4</v>
      </c>
      <c r="I257" s="16">
        <v>18490</v>
      </c>
      <c r="J257" s="7">
        <v>45</v>
      </c>
      <c r="K257" s="16">
        <v>4</v>
      </c>
      <c r="L257" s="18">
        <f>M257+N257</f>
        <v>1</v>
      </c>
      <c r="M257" s="16"/>
      <c r="N257" s="7">
        <v>1</v>
      </c>
      <c r="O257" s="99" t="s">
        <v>34</v>
      </c>
      <c r="P257" s="7" t="s">
        <v>486</v>
      </c>
      <c r="Q257" s="37" t="s">
        <v>492</v>
      </c>
      <c r="R257" s="179">
        <f>I257*2.6*1.45*1.2</f>
        <v>83648.759999999995</v>
      </c>
      <c r="S257" s="16">
        <v>52</v>
      </c>
      <c r="T257" s="16"/>
      <c r="U257" s="16" t="s">
        <v>1257</v>
      </c>
      <c r="V257" s="7" t="s">
        <v>423</v>
      </c>
      <c r="W257" s="36" t="s">
        <v>8</v>
      </c>
      <c r="X257" s="36" t="s">
        <v>47</v>
      </c>
      <c r="Y257" s="100">
        <v>44423</v>
      </c>
      <c r="Z257" s="62" t="s">
        <v>202</v>
      </c>
      <c r="AA257" s="4" t="s">
        <v>401</v>
      </c>
    </row>
    <row r="258" spans="1:27" s="74" customFormat="1" ht="61.5" customHeight="1" x14ac:dyDescent="0.2">
      <c r="A258" s="16">
        <v>3</v>
      </c>
      <c r="B258" s="21" t="s">
        <v>43</v>
      </c>
      <c r="C258" s="92" t="s">
        <v>18</v>
      </c>
      <c r="D258" s="4" t="s">
        <v>163</v>
      </c>
      <c r="E258" s="185" t="s">
        <v>412</v>
      </c>
      <c r="F258" s="18"/>
      <c r="G258" s="16">
        <v>546</v>
      </c>
      <c r="H258" s="24">
        <v>3</v>
      </c>
      <c r="I258" s="16">
        <v>13430</v>
      </c>
      <c r="J258" s="7">
        <v>45</v>
      </c>
      <c r="K258" s="16">
        <v>4</v>
      </c>
      <c r="L258" s="18">
        <f t="shared" si="32"/>
        <v>1</v>
      </c>
      <c r="M258" s="16"/>
      <c r="N258" s="7">
        <v>1</v>
      </c>
      <c r="O258" s="99" t="s">
        <v>1260</v>
      </c>
      <c r="P258" s="7" t="s">
        <v>486</v>
      </c>
      <c r="Q258" s="37" t="s">
        <v>492</v>
      </c>
      <c r="R258" s="179">
        <f>I258*2.6*1.45*1.2</f>
        <v>60757.319999999992</v>
      </c>
      <c r="S258" s="16">
        <v>52</v>
      </c>
      <c r="T258" s="16"/>
      <c r="U258" s="16" t="s">
        <v>1257</v>
      </c>
      <c r="V258" s="7" t="s">
        <v>423</v>
      </c>
      <c r="W258" s="36" t="s">
        <v>8</v>
      </c>
      <c r="X258" s="36" t="s">
        <v>47</v>
      </c>
      <c r="Y258" s="100">
        <v>44372</v>
      </c>
      <c r="Z258" s="62" t="s">
        <v>202</v>
      </c>
      <c r="AA258" s="4" t="s">
        <v>401</v>
      </c>
    </row>
    <row r="259" spans="1:27" s="74" customFormat="1" ht="61.5" customHeight="1" x14ac:dyDescent="0.2">
      <c r="A259" s="16">
        <v>4</v>
      </c>
      <c r="B259" s="21" t="s">
        <v>43</v>
      </c>
      <c r="C259" s="92" t="s">
        <v>18</v>
      </c>
      <c r="D259" s="4" t="s">
        <v>163</v>
      </c>
      <c r="E259" s="185" t="s">
        <v>412</v>
      </c>
      <c r="F259" s="18"/>
      <c r="G259" s="16">
        <v>549</v>
      </c>
      <c r="H259" s="24">
        <v>3</v>
      </c>
      <c r="I259" s="16">
        <v>13430</v>
      </c>
      <c r="J259" s="7">
        <v>45</v>
      </c>
      <c r="K259" s="16">
        <v>4</v>
      </c>
      <c r="L259" s="18">
        <f t="shared" si="32"/>
        <v>1</v>
      </c>
      <c r="M259" s="16"/>
      <c r="N259" s="7">
        <v>1</v>
      </c>
      <c r="O259" s="99" t="s">
        <v>1260</v>
      </c>
      <c r="P259" s="7" t="s">
        <v>486</v>
      </c>
      <c r="Q259" s="37" t="s">
        <v>492</v>
      </c>
      <c r="R259" s="179">
        <f>I259*2.6*1.45*1.2</f>
        <v>60757.319999999992</v>
      </c>
      <c r="S259" s="16">
        <v>52</v>
      </c>
      <c r="T259" s="16"/>
      <c r="U259" s="16" t="s">
        <v>1257</v>
      </c>
      <c r="V259" s="7" t="s">
        <v>423</v>
      </c>
      <c r="W259" s="36" t="s">
        <v>8</v>
      </c>
      <c r="X259" s="36" t="s">
        <v>47</v>
      </c>
      <c r="Y259" s="100">
        <v>44372</v>
      </c>
      <c r="Z259" s="62" t="s">
        <v>202</v>
      </c>
      <c r="AA259" s="4" t="s">
        <v>401</v>
      </c>
    </row>
    <row r="260" spans="1:27" s="74" customFormat="1" ht="66.75" customHeight="1" x14ac:dyDescent="0.2">
      <c r="A260" s="16">
        <v>5</v>
      </c>
      <c r="B260" s="21" t="s">
        <v>43</v>
      </c>
      <c r="C260" s="92" t="s">
        <v>365</v>
      </c>
      <c r="D260" s="4" t="s">
        <v>32</v>
      </c>
      <c r="E260" s="185" t="s">
        <v>412</v>
      </c>
      <c r="F260" s="18"/>
      <c r="G260" s="16">
        <v>507</v>
      </c>
      <c r="H260" s="24">
        <v>6</v>
      </c>
      <c r="I260" s="16">
        <v>27950</v>
      </c>
      <c r="J260" s="7">
        <v>45</v>
      </c>
      <c r="K260" s="16"/>
      <c r="L260" s="18">
        <f t="shared" si="32"/>
        <v>1</v>
      </c>
      <c r="M260" s="16">
        <v>1</v>
      </c>
      <c r="N260" s="16"/>
      <c r="O260" s="99" t="s">
        <v>34</v>
      </c>
      <c r="P260" s="7" t="s">
        <v>486</v>
      </c>
      <c r="Q260" s="31" t="s">
        <v>497</v>
      </c>
      <c r="R260" s="179">
        <f>I260*2.6*1.45</f>
        <v>105371.5</v>
      </c>
      <c r="S260" s="16">
        <v>52</v>
      </c>
      <c r="T260" s="16"/>
      <c r="U260" s="16" t="s">
        <v>1257</v>
      </c>
      <c r="V260" s="7" t="s">
        <v>435</v>
      </c>
      <c r="W260" s="36" t="s">
        <v>10</v>
      </c>
      <c r="X260" s="36" t="s">
        <v>49</v>
      </c>
      <c r="Y260" s="100">
        <v>43316</v>
      </c>
      <c r="Z260" s="8" t="s">
        <v>1150</v>
      </c>
      <c r="AA260" s="4" t="s">
        <v>89</v>
      </c>
    </row>
    <row r="261" spans="1:27" s="74" customFormat="1" ht="66.75" customHeight="1" x14ac:dyDescent="0.2">
      <c r="A261" s="16">
        <v>6</v>
      </c>
      <c r="B261" s="21" t="s">
        <v>43</v>
      </c>
      <c r="C261" s="92" t="s">
        <v>365</v>
      </c>
      <c r="D261" s="4" t="s">
        <v>32</v>
      </c>
      <c r="E261" s="185" t="s">
        <v>412</v>
      </c>
      <c r="F261" s="18"/>
      <c r="G261" s="16">
        <v>509</v>
      </c>
      <c r="H261" s="24">
        <v>6</v>
      </c>
      <c r="I261" s="16">
        <v>16080</v>
      </c>
      <c r="J261" s="7">
        <v>45</v>
      </c>
      <c r="K261" s="16"/>
      <c r="L261" s="18">
        <f t="shared" si="32"/>
        <v>1</v>
      </c>
      <c r="M261" s="16">
        <v>1</v>
      </c>
      <c r="N261" s="16"/>
      <c r="O261" s="99" t="s">
        <v>34</v>
      </c>
      <c r="P261" s="7" t="s">
        <v>486</v>
      </c>
      <c r="Q261" s="31" t="s">
        <v>497</v>
      </c>
      <c r="R261" s="179">
        <f>I261*2.6*1.45*1.2</f>
        <v>72745.919999999998</v>
      </c>
      <c r="S261" s="16">
        <v>52</v>
      </c>
      <c r="T261" s="16"/>
      <c r="U261" s="16" t="s">
        <v>1257</v>
      </c>
      <c r="V261" s="7" t="s">
        <v>435</v>
      </c>
      <c r="W261" s="36" t="s">
        <v>10</v>
      </c>
      <c r="X261" s="36" t="s">
        <v>49</v>
      </c>
      <c r="Y261" s="100">
        <v>43316</v>
      </c>
      <c r="Z261" s="8" t="s">
        <v>1150</v>
      </c>
      <c r="AA261" s="4" t="s">
        <v>89</v>
      </c>
    </row>
    <row r="262" spans="1:27" s="74" customFormat="1" ht="72" customHeight="1" x14ac:dyDescent="0.2">
      <c r="A262" s="16">
        <v>7</v>
      </c>
      <c r="B262" s="21" t="s">
        <v>43</v>
      </c>
      <c r="C262" s="92" t="s">
        <v>365</v>
      </c>
      <c r="D262" s="4" t="s">
        <v>32</v>
      </c>
      <c r="E262" s="185" t="s">
        <v>412</v>
      </c>
      <c r="F262" s="18"/>
      <c r="G262" s="16">
        <v>511</v>
      </c>
      <c r="H262" s="24">
        <v>5</v>
      </c>
      <c r="I262" s="16">
        <v>23660</v>
      </c>
      <c r="J262" s="7">
        <v>45</v>
      </c>
      <c r="K262" s="16"/>
      <c r="L262" s="18">
        <f t="shared" si="32"/>
        <v>1</v>
      </c>
      <c r="M262" s="16">
        <v>1</v>
      </c>
      <c r="N262" s="16"/>
      <c r="O262" s="99" t="s">
        <v>34</v>
      </c>
      <c r="P262" s="7" t="s">
        <v>486</v>
      </c>
      <c r="Q262" s="31" t="s">
        <v>497</v>
      </c>
      <c r="R262" s="179">
        <f>I262*2.6*1.45*1.2</f>
        <v>107037.84</v>
      </c>
      <c r="S262" s="16">
        <v>52</v>
      </c>
      <c r="T262" s="16"/>
      <c r="U262" s="16" t="s">
        <v>1257</v>
      </c>
      <c r="V262" s="7" t="s">
        <v>435</v>
      </c>
      <c r="W262" s="36" t="s">
        <v>10</v>
      </c>
      <c r="X262" s="36" t="s">
        <v>49</v>
      </c>
      <c r="Y262" s="100">
        <v>44132</v>
      </c>
      <c r="Z262" s="8" t="s">
        <v>1151</v>
      </c>
      <c r="AA262" s="4" t="s">
        <v>89</v>
      </c>
    </row>
    <row r="263" spans="1:27" s="74" customFormat="1" ht="67.5" customHeight="1" x14ac:dyDescent="0.2">
      <c r="A263" s="16">
        <v>8</v>
      </c>
      <c r="B263" s="21" t="s">
        <v>43</v>
      </c>
      <c r="C263" s="92" t="s">
        <v>365</v>
      </c>
      <c r="D263" s="4" t="s">
        <v>32</v>
      </c>
      <c r="E263" s="185" t="s">
        <v>412</v>
      </c>
      <c r="F263" s="18"/>
      <c r="G263" s="16">
        <v>526</v>
      </c>
      <c r="H263" s="24">
        <v>4</v>
      </c>
      <c r="I263" s="16">
        <v>18490</v>
      </c>
      <c r="J263" s="7">
        <v>45</v>
      </c>
      <c r="K263" s="16"/>
      <c r="L263" s="18">
        <f t="shared" si="32"/>
        <v>1</v>
      </c>
      <c r="M263" s="16">
        <v>1</v>
      </c>
      <c r="N263" s="16"/>
      <c r="O263" s="99" t="s">
        <v>34</v>
      </c>
      <c r="P263" s="7" t="s">
        <v>486</v>
      </c>
      <c r="Q263" s="31" t="s">
        <v>497</v>
      </c>
      <c r="R263" s="179">
        <f>I263*2.6*1.45*1.2</f>
        <v>83648.759999999995</v>
      </c>
      <c r="S263" s="16">
        <v>52</v>
      </c>
      <c r="T263" s="16"/>
      <c r="U263" s="16" t="s">
        <v>1257</v>
      </c>
      <c r="V263" s="7" t="s">
        <v>435</v>
      </c>
      <c r="W263" s="36" t="s">
        <v>10</v>
      </c>
      <c r="X263" s="36" t="s">
        <v>49</v>
      </c>
      <c r="Y263" s="100">
        <v>44120</v>
      </c>
      <c r="Z263" s="8" t="s">
        <v>1151</v>
      </c>
      <c r="AA263" s="4" t="s">
        <v>89</v>
      </c>
    </row>
    <row r="264" spans="1:27" s="74" customFormat="1" ht="75" customHeight="1" x14ac:dyDescent="0.2">
      <c r="A264" s="16">
        <v>9</v>
      </c>
      <c r="B264" s="21" t="s">
        <v>43</v>
      </c>
      <c r="C264" s="92" t="s">
        <v>230</v>
      </c>
      <c r="D264" s="4" t="s">
        <v>288</v>
      </c>
      <c r="E264" s="185" t="s">
        <v>412</v>
      </c>
      <c r="F264" s="18"/>
      <c r="G264" s="16" t="s">
        <v>321</v>
      </c>
      <c r="H264" s="24">
        <v>5</v>
      </c>
      <c r="I264" s="16">
        <v>17320</v>
      </c>
      <c r="J264" s="7">
        <v>45</v>
      </c>
      <c r="K264" s="16"/>
      <c r="L264" s="18">
        <f t="shared" si="32"/>
        <v>4</v>
      </c>
      <c r="M264" s="16"/>
      <c r="N264" s="16">
        <v>4</v>
      </c>
      <c r="O264" s="99" t="s">
        <v>34</v>
      </c>
      <c r="P264" s="7" t="s">
        <v>486</v>
      </c>
      <c r="Q264" s="65" t="s">
        <v>495</v>
      </c>
      <c r="R264" s="179">
        <f>I264*2.6*1.45*1.2</f>
        <v>78355.679999999993</v>
      </c>
      <c r="S264" s="16">
        <v>52</v>
      </c>
      <c r="T264" s="16"/>
      <c r="U264" s="16" t="s">
        <v>1257</v>
      </c>
      <c r="V264" s="7" t="s">
        <v>435</v>
      </c>
      <c r="W264" s="36" t="s">
        <v>10</v>
      </c>
      <c r="X264" s="36" t="s">
        <v>49</v>
      </c>
      <c r="Y264" s="100" t="s">
        <v>1152</v>
      </c>
      <c r="Z264" s="8" t="s">
        <v>289</v>
      </c>
      <c r="AA264" s="4" t="s">
        <v>290</v>
      </c>
    </row>
    <row r="265" spans="1:27" s="74" customFormat="1" ht="51" customHeight="1" x14ac:dyDescent="0.2">
      <c r="A265" s="16">
        <v>10</v>
      </c>
      <c r="B265" s="21" t="s">
        <v>43</v>
      </c>
      <c r="C265" s="92" t="s">
        <v>230</v>
      </c>
      <c r="D265" s="4" t="s">
        <v>288</v>
      </c>
      <c r="E265" s="185" t="s">
        <v>412</v>
      </c>
      <c r="F265" s="18"/>
      <c r="G265" s="16">
        <v>745</v>
      </c>
      <c r="H265" s="24">
        <v>6</v>
      </c>
      <c r="I265" s="16">
        <v>20070</v>
      </c>
      <c r="J265" s="7">
        <v>45</v>
      </c>
      <c r="K265" s="16"/>
      <c r="L265" s="18">
        <f t="shared" si="32"/>
        <v>1</v>
      </c>
      <c r="M265" s="16"/>
      <c r="N265" s="7">
        <v>1</v>
      </c>
      <c r="O265" s="99" t="s">
        <v>34</v>
      </c>
      <c r="P265" s="7" t="s">
        <v>486</v>
      </c>
      <c r="Q265" s="65" t="s">
        <v>495</v>
      </c>
      <c r="R265" s="179">
        <f>I265*2.6*1.45*1.2</f>
        <v>90796.68</v>
      </c>
      <c r="S265" s="16">
        <v>52</v>
      </c>
      <c r="T265" s="16"/>
      <c r="U265" s="16" t="s">
        <v>1257</v>
      </c>
      <c r="V265" s="7" t="s">
        <v>435</v>
      </c>
      <c r="W265" s="36" t="s">
        <v>10</v>
      </c>
      <c r="X265" s="36" t="s">
        <v>49</v>
      </c>
      <c r="Y265" s="100">
        <v>44301</v>
      </c>
      <c r="Z265" s="8" t="s">
        <v>289</v>
      </c>
      <c r="AA265" s="4" t="s">
        <v>290</v>
      </c>
    </row>
    <row r="266" spans="1:27" s="74" customFormat="1" ht="74.25" customHeight="1" x14ac:dyDescent="0.2">
      <c r="A266" s="16">
        <v>11</v>
      </c>
      <c r="B266" s="21" t="s">
        <v>43</v>
      </c>
      <c r="C266" s="92" t="s">
        <v>1153</v>
      </c>
      <c r="D266" s="4" t="s">
        <v>203</v>
      </c>
      <c r="E266" s="185" t="s">
        <v>412</v>
      </c>
      <c r="F266" s="18"/>
      <c r="G266" s="7">
        <v>621</v>
      </c>
      <c r="H266" s="24"/>
      <c r="I266" s="16">
        <v>11760</v>
      </c>
      <c r="J266" s="7">
        <v>35</v>
      </c>
      <c r="K266" s="16"/>
      <c r="L266" s="18">
        <f t="shared" si="32"/>
        <v>1</v>
      </c>
      <c r="M266" s="16"/>
      <c r="N266" s="16">
        <v>1</v>
      </c>
      <c r="O266" s="99" t="s">
        <v>34</v>
      </c>
      <c r="P266" s="7" t="s">
        <v>416</v>
      </c>
      <c r="Q266" s="32" t="s">
        <v>488</v>
      </c>
      <c r="R266" s="179">
        <f>I266*2.6*1.36*1.2</f>
        <v>49900.031999999999</v>
      </c>
      <c r="S266" s="16">
        <v>52</v>
      </c>
      <c r="T266" s="16"/>
      <c r="U266" s="16" t="s">
        <v>1257</v>
      </c>
      <c r="V266" s="7" t="s">
        <v>441</v>
      </c>
      <c r="W266" s="1" t="s">
        <v>10</v>
      </c>
      <c r="X266" s="36" t="s">
        <v>49</v>
      </c>
      <c r="Y266" s="100" t="s">
        <v>1154</v>
      </c>
      <c r="Z266" s="62" t="s">
        <v>202</v>
      </c>
      <c r="AA266" s="5" t="s">
        <v>307</v>
      </c>
    </row>
    <row r="267" spans="1:27" s="74" customFormat="1" ht="53.25" customHeight="1" x14ac:dyDescent="0.2">
      <c r="A267" s="16">
        <v>12</v>
      </c>
      <c r="B267" s="21" t="s">
        <v>43</v>
      </c>
      <c r="C267" s="92" t="s">
        <v>1155</v>
      </c>
      <c r="D267" s="4" t="s">
        <v>1156</v>
      </c>
      <c r="E267" s="185" t="s">
        <v>412</v>
      </c>
      <c r="F267" s="18"/>
      <c r="G267" s="16">
        <v>635</v>
      </c>
      <c r="H267" s="24">
        <v>6</v>
      </c>
      <c r="I267" s="16">
        <v>17320</v>
      </c>
      <c r="J267" s="7">
        <v>36</v>
      </c>
      <c r="K267" s="16"/>
      <c r="L267" s="18">
        <f t="shared" si="32"/>
        <v>1</v>
      </c>
      <c r="M267" s="16">
        <v>1</v>
      </c>
      <c r="N267" s="16"/>
      <c r="O267" s="99" t="s">
        <v>34</v>
      </c>
      <c r="P267" s="7" t="s">
        <v>486</v>
      </c>
      <c r="Q267" s="37" t="s">
        <v>504</v>
      </c>
      <c r="R267" s="179">
        <f>I267*2.6*1.36*1.2</f>
        <v>73492.224000000002</v>
      </c>
      <c r="S267" s="16">
        <v>52</v>
      </c>
      <c r="T267" s="16"/>
      <c r="U267" s="16" t="s">
        <v>1257</v>
      </c>
      <c r="V267" s="16" t="s">
        <v>455</v>
      </c>
      <c r="W267" s="16" t="s">
        <v>10</v>
      </c>
      <c r="X267" s="36" t="s">
        <v>49</v>
      </c>
      <c r="Y267" s="100">
        <v>44114</v>
      </c>
      <c r="Z267" s="8" t="s">
        <v>1157</v>
      </c>
      <c r="AA267" s="4"/>
    </row>
    <row r="268" spans="1:27" s="2" customFormat="1" ht="15.6" hidden="1" customHeight="1" x14ac:dyDescent="0.2">
      <c r="A268" s="4"/>
      <c r="B268" s="8"/>
      <c r="C268" s="95" t="s">
        <v>23</v>
      </c>
      <c r="D268" s="17"/>
      <c r="E268" s="92"/>
      <c r="F268" s="18"/>
      <c r="G268" s="18"/>
      <c r="H268" s="24"/>
      <c r="I268" s="16"/>
      <c r="J268" s="7"/>
      <c r="K268" s="16"/>
      <c r="L268" s="16"/>
      <c r="M268" s="16"/>
      <c r="N268" s="16"/>
      <c r="O268" s="64"/>
      <c r="P268" s="16"/>
      <c r="Q268" s="65"/>
      <c r="R268" s="179"/>
      <c r="S268" s="16"/>
      <c r="T268" s="16"/>
      <c r="U268" s="16"/>
      <c r="V268" s="16"/>
      <c r="W268" s="16"/>
      <c r="X268" s="16"/>
      <c r="Y268" s="16"/>
      <c r="Z268" s="8"/>
      <c r="AA268" s="4"/>
    </row>
    <row r="269" spans="1:27" s="74" customFormat="1" ht="52.5" customHeight="1" x14ac:dyDescent="0.2">
      <c r="A269" s="45">
        <v>1</v>
      </c>
      <c r="B269" s="21" t="s">
        <v>43</v>
      </c>
      <c r="C269" s="94" t="s">
        <v>118</v>
      </c>
      <c r="D269" s="5" t="s">
        <v>68</v>
      </c>
      <c r="E269" s="186" t="s">
        <v>413</v>
      </c>
      <c r="F269" s="30"/>
      <c r="G269" s="7">
        <v>61</v>
      </c>
      <c r="H269" s="24"/>
      <c r="I269" s="7">
        <v>80800</v>
      </c>
      <c r="J269" s="7"/>
      <c r="K269" s="16"/>
      <c r="L269" s="18">
        <f t="shared" ref="L269:L349" si="33">M269+N269</f>
        <v>1</v>
      </c>
      <c r="M269" s="7">
        <v>1</v>
      </c>
      <c r="N269" s="7"/>
      <c r="O269" s="99" t="s">
        <v>34</v>
      </c>
      <c r="P269" s="7" t="s">
        <v>486</v>
      </c>
      <c r="Q269" s="37" t="s">
        <v>504</v>
      </c>
      <c r="R269" s="178">
        <f>(I269*1.3*2.6*1.2)</f>
        <v>327724.79999999999</v>
      </c>
      <c r="S269" s="16">
        <v>52</v>
      </c>
      <c r="T269" s="16">
        <v>5</v>
      </c>
      <c r="U269" s="16" t="s">
        <v>1257</v>
      </c>
      <c r="V269" s="33" t="s">
        <v>424</v>
      </c>
      <c r="W269" s="16" t="s">
        <v>10</v>
      </c>
      <c r="X269" s="36" t="s">
        <v>49</v>
      </c>
      <c r="Y269" s="100">
        <v>44505</v>
      </c>
      <c r="Z269" s="63" t="s">
        <v>1224</v>
      </c>
      <c r="AA269" s="63" t="s">
        <v>1225</v>
      </c>
    </row>
    <row r="270" spans="1:27" s="74" customFormat="1" ht="45" customHeight="1" x14ac:dyDescent="0.25">
      <c r="A270" s="45">
        <v>2</v>
      </c>
      <c r="B270" s="21" t="s">
        <v>43</v>
      </c>
      <c r="C270" s="94" t="s">
        <v>118</v>
      </c>
      <c r="D270" s="5" t="s">
        <v>94</v>
      </c>
      <c r="E270" s="186" t="s">
        <v>414</v>
      </c>
      <c r="F270" s="30"/>
      <c r="G270" s="7">
        <v>468</v>
      </c>
      <c r="H270" s="150"/>
      <c r="I270" s="7">
        <v>29100</v>
      </c>
      <c r="J270" s="7">
        <v>30</v>
      </c>
      <c r="K270" s="46"/>
      <c r="L270" s="18">
        <f t="shared" si="33"/>
        <v>1</v>
      </c>
      <c r="M270" s="7"/>
      <c r="N270" s="7">
        <v>1</v>
      </c>
      <c r="O270" s="99" t="s">
        <v>34</v>
      </c>
      <c r="P270" s="7" t="s">
        <v>486</v>
      </c>
      <c r="Q270" s="37" t="s">
        <v>492</v>
      </c>
      <c r="R270" s="178">
        <f>(I270*1.3*2.6*1.2)</f>
        <v>118029.59999999999</v>
      </c>
      <c r="S270" s="16">
        <v>52</v>
      </c>
      <c r="T270" s="16"/>
      <c r="U270" s="16" t="s">
        <v>1257</v>
      </c>
      <c r="V270" s="33" t="s">
        <v>424</v>
      </c>
      <c r="W270" s="36" t="s">
        <v>10</v>
      </c>
      <c r="X270" s="36" t="s">
        <v>49</v>
      </c>
      <c r="Y270" s="101">
        <v>44292</v>
      </c>
      <c r="Z270" s="62" t="s">
        <v>204</v>
      </c>
      <c r="AA270" s="63" t="s">
        <v>1226</v>
      </c>
    </row>
    <row r="271" spans="1:27" s="74" customFormat="1" ht="45" customHeight="1" x14ac:dyDescent="0.25">
      <c r="A271" s="45">
        <v>3</v>
      </c>
      <c r="B271" s="21" t="s">
        <v>43</v>
      </c>
      <c r="C271" s="94" t="s">
        <v>118</v>
      </c>
      <c r="D271" s="5" t="s">
        <v>94</v>
      </c>
      <c r="E271" s="186" t="s">
        <v>414</v>
      </c>
      <c r="F271" s="30"/>
      <c r="G271" s="7">
        <v>33</v>
      </c>
      <c r="H271" s="150"/>
      <c r="I271" s="7">
        <v>37500</v>
      </c>
      <c r="J271" s="7">
        <v>30</v>
      </c>
      <c r="K271" s="46"/>
      <c r="L271" s="18">
        <f t="shared" si="33"/>
        <v>1</v>
      </c>
      <c r="M271" s="7"/>
      <c r="N271" s="7">
        <v>1</v>
      </c>
      <c r="O271" s="99" t="s">
        <v>34</v>
      </c>
      <c r="P271" s="7" t="s">
        <v>486</v>
      </c>
      <c r="Q271" s="37" t="s">
        <v>492</v>
      </c>
      <c r="R271" s="178">
        <f>(I271*1.3*2.6*1.2)</f>
        <v>152100</v>
      </c>
      <c r="S271" s="16">
        <v>52</v>
      </c>
      <c r="T271" s="16"/>
      <c r="U271" s="16" t="s">
        <v>1257</v>
      </c>
      <c r="V271" s="33" t="s">
        <v>424</v>
      </c>
      <c r="W271" s="36" t="s">
        <v>10</v>
      </c>
      <c r="X271" s="36" t="s">
        <v>49</v>
      </c>
      <c r="Y271" s="101">
        <v>44328</v>
      </c>
      <c r="Z271" s="62" t="s">
        <v>204</v>
      </c>
      <c r="AA271" s="63" t="s">
        <v>1227</v>
      </c>
    </row>
    <row r="272" spans="1:27" s="74" customFormat="1" ht="45" customHeight="1" x14ac:dyDescent="0.25">
      <c r="A272" s="45">
        <v>4</v>
      </c>
      <c r="B272" s="21" t="s">
        <v>43</v>
      </c>
      <c r="C272" s="94" t="s">
        <v>118</v>
      </c>
      <c r="D272" s="5" t="s">
        <v>94</v>
      </c>
      <c r="E272" s="186" t="s">
        <v>414</v>
      </c>
      <c r="F272" s="30"/>
      <c r="G272" s="7">
        <v>115</v>
      </c>
      <c r="H272" s="150"/>
      <c r="I272" s="7">
        <v>37500</v>
      </c>
      <c r="J272" s="7">
        <v>30</v>
      </c>
      <c r="K272" s="46"/>
      <c r="L272" s="18">
        <f t="shared" si="33"/>
        <v>1</v>
      </c>
      <c r="M272" s="7"/>
      <c r="N272" s="7">
        <v>1</v>
      </c>
      <c r="O272" s="99" t="s">
        <v>34</v>
      </c>
      <c r="P272" s="7" t="s">
        <v>486</v>
      </c>
      <c r="Q272" s="37" t="s">
        <v>492</v>
      </c>
      <c r="R272" s="178">
        <f>(I272*1.3*2.6)</f>
        <v>126750</v>
      </c>
      <c r="S272" s="16">
        <v>52</v>
      </c>
      <c r="T272" s="16"/>
      <c r="U272" s="16" t="s">
        <v>1257</v>
      </c>
      <c r="V272" s="33" t="s">
        <v>424</v>
      </c>
      <c r="W272" s="36" t="s">
        <v>10</v>
      </c>
      <c r="X272" s="36" t="s">
        <v>49</v>
      </c>
      <c r="Y272" s="101">
        <v>43556</v>
      </c>
      <c r="Z272" s="62" t="s">
        <v>204</v>
      </c>
      <c r="AA272" s="63" t="s">
        <v>1228</v>
      </c>
    </row>
    <row r="273" spans="1:27" s="74" customFormat="1" ht="50.25" customHeight="1" x14ac:dyDescent="0.2">
      <c r="A273" s="45">
        <v>5</v>
      </c>
      <c r="B273" s="21" t="s">
        <v>43</v>
      </c>
      <c r="C273" s="94" t="s">
        <v>274</v>
      </c>
      <c r="D273" s="218" t="s">
        <v>275</v>
      </c>
      <c r="E273" s="186" t="s">
        <v>414</v>
      </c>
      <c r="F273" s="30"/>
      <c r="G273" s="124">
        <v>712713</v>
      </c>
      <c r="H273" s="35"/>
      <c r="I273" s="16">
        <v>29100</v>
      </c>
      <c r="J273" s="7">
        <v>30</v>
      </c>
      <c r="K273" s="7"/>
      <c r="L273" s="18">
        <f t="shared" si="33"/>
        <v>2</v>
      </c>
      <c r="M273" s="7">
        <v>2</v>
      </c>
      <c r="N273" s="7"/>
      <c r="O273" s="99" t="s">
        <v>34</v>
      </c>
      <c r="P273" s="7" t="s">
        <v>486</v>
      </c>
      <c r="Q273" s="37" t="s">
        <v>504</v>
      </c>
      <c r="R273" s="178">
        <f t="shared" ref="R273:R282" si="34">(I273*1.3*2.6*1.2)</f>
        <v>118029.59999999999</v>
      </c>
      <c r="S273" s="16">
        <v>52</v>
      </c>
      <c r="T273" s="7"/>
      <c r="U273" s="16" t="s">
        <v>1257</v>
      </c>
      <c r="V273" s="33" t="s">
        <v>424</v>
      </c>
      <c r="W273" s="7" t="s">
        <v>10</v>
      </c>
      <c r="X273" s="7" t="s">
        <v>49</v>
      </c>
      <c r="Y273" s="36" t="s">
        <v>278</v>
      </c>
      <c r="Z273" s="75" t="s">
        <v>276</v>
      </c>
      <c r="AA273" s="63" t="s">
        <v>1158</v>
      </c>
    </row>
    <row r="274" spans="1:27" s="74" customFormat="1" ht="50.25" customHeight="1" x14ac:dyDescent="0.2">
      <c r="A274" s="45">
        <v>6</v>
      </c>
      <c r="B274" s="21" t="s">
        <v>43</v>
      </c>
      <c r="C274" s="94" t="s">
        <v>274</v>
      </c>
      <c r="D274" s="5" t="s">
        <v>275</v>
      </c>
      <c r="E274" s="186" t="s">
        <v>414</v>
      </c>
      <c r="F274" s="30"/>
      <c r="G274" s="16" t="s">
        <v>1159</v>
      </c>
      <c r="H274" s="35"/>
      <c r="I274" s="16">
        <v>43500</v>
      </c>
      <c r="J274" s="7">
        <v>30</v>
      </c>
      <c r="K274" s="7"/>
      <c r="L274" s="18">
        <f t="shared" si="33"/>
        <v>2</v>
      </c>
      <c r="M274" s="7">
        <v>2</v>
      </c>
      <c r="N274" s="7"/>
      <c r="O274" s="99" t="s">
        <v>34</v>
      </c>
      <c r="P274" s="7" t="s">
        <v>486</v>
      </c>
      <c r="Q274" s="37" t="s">
        <v>504</v>
      </c>
      <c r="R274" s="178">
        <f t="shared" si="34"/>
        <v>176436</v>
      </c>
      <c r="S274" s="16">
        <v>52</v>
      </c>
      <c r="T274" s="7"/>
      <c r="U274" s="16" t="s">
        <v>1257</v>
      </c>
      <c r="V274" s="33" t="s">
        <v>424</v>
      </c>
      <c r="W274" s="7" t="s">
        <v>10</v>
      </c>
      <c r="X274" s="7" t="s">
        <v>49</v>
      </c>
      <c r="Y274" s="101">
        <v>44231</v>
      </c>
      <c r="Z274" s="75" t="s">
        <v>291</v>
      </c>
      <c r="AA274" s="63" t="s">
        <v>1160</v>
      </c>
    </row>
    <row r="275" spans="1:27" s="74" customFormat="1" ht="57.75" customHeight="1" x14ac:dyDescent="0.2">
      <c r="A275" s="45">
        <v>7</v>
      </c>
      <c r="B275" s="21" t="s">
        <v>43</v>
      </c>
      <c r="C275" s="94" t="s">
        <v>274</v>
      </c>
      <c r="D275" s="218" t="s">
        <v>323</v>
      </c>
      <c r="E275" s="186" t="s">
        <v>414</v>
      </c>
      <c r="F275" s="30"/>
      <c r="G275" s="16" t="s">
        <v>721</v>
      </c>
      <c r="H275" s="35"/>
      <c r="I275" s="16">
        <v>35000</v>
      </c>
      <c r="J275" s="7">
        <v>30</v>
      </c>
      <c r="K275" s="7"/>
      <c r="L275" s="18">
        <f t="shared" si="33"/>
        <v>2</v>
      </c>
      <c r="M275" s="7">
        <v>2</v>
      </c>
      <c r="N275" s="7"/>
      <c r="O275" s="99" t="s">
        <v>34</v>
      </c>
      <c r="P275" s="7" t="s">
        <v>486</v>
      </c>
      <c r="Q275" s="65" t="s">
        <v>501</v>
      </c>
      <c r="R275" s="178">
        <f t="shared" si="34"/>
        <v>141960</v>
      </c>
      <c r="S275" s="16">
        <v>52</v>
      </c>
      <c r="T275" s="7"/>
      <c r="U275" s="16" t="s">
        <v>1257</v>
      </c>
      <c r="V275" s="33" t="s">
        <v>424</v>
      </c>
      <c r="W275" s="7" t="s">
        <v>10</v>
      </c>
      <c r="X275" s="7" t="s">
        <v>49</v>
      </c>
      <c r="Y275" s="36" t="s">
        <v>278</v>
      </c>
      <c r="Z275" s="75" t="s">
        <v>277</v>
      </c>
      <c r="AA275" s="63" t="s">
        <v>1161</v>
      </c>
    </row>
    <row r="276" spans="1:27" s="74" customFormat="1" ht="50.25" customHeight="1" x14ac:dyDescent="0.2">
      <c r="A276" s="45">
        <v>8</v>
      </c>
      <c r="B276" s="21" t="s">
        <v>43</v>
      </c>
      <c r="C276" s="94" t="s">
        <v>154</v>
      </c>
      <c r="D276" s="5" t="s">
        <v>44</v>
      </c>
      <c r="E276" s="186" t="s">
        <v>414</v>
      </c>
      <c r="F276" s="30"/>
      <c r="G276" s="16">
        <v>762</v>
      </c>
      <c r="H276" s="35"/>
      <c r="I276" s="16">
        <v>24400</v>
      </c>
      <c r="J276" s="7">
        <v>30</v>
      </c>
      <c r="K276" s="7"/>
      <c r="L276" s="18">
        <f>M276+N276</f>
        <v>1</v>
      </c>
      <c r="M276" s="7">
        <v>1</v>
      </c>
      <c r="N276" s="7"/>
      <c r="O276" s="99" t="s">
        <v>34</v>
      </c>
      <c r="P276" s="7" t="s">
        <v>486</v>
      </c>
      <c r="Q276" s="65" t="s">
        <v>501</v>
      </c>
      <c r="R276" s="178">
        <f t="shared" si="34"/>
        <v>98966.399999999994</v>
      </c>
      <c r="S276" s="16">
        <v>52</v>
      </c>
      <c r="T276" s="7"/>
      <c r="U276" s="16" t="s">
        <v>1257</v>
      </c>
      <c r="V276" s="33" t="s">
        <v>424</v>
      </c>
      <c r="W276" s="7">
        <v>2</v>
      </c>
      <c r="X276" s="7" t="s">
        <v>49</v>
      </c>
      <c r="Y276" s="36" t="s">
        <v>324</v>
      </c>
      <c r="Z276" s="75" t="s">
        <v>319</v>
      </c>
      <c r="AA276" s="75" t="s">
        <v>320</v>
      </c>
    </row>
    <row r="277" spans="1:27" s="74" customFormat="1" ht="52.5" customHeight="1" x14ac:dyDescent="0.2">
      <c r="A277" s="45">
        <v>9</v>
      </c>
      <c r="B277" s="21" t="s">
        <v>43</v>
      </c>
      <c r="C277" s="94" t="s">
        <v>106</v>
      </c>
      <c r="D277" s="5" t="s">
        <v>456</v>
      </c>
      <c r="E277" s="186" t="s">
        <v>414</v>
      </c>
      <c r="F277" s="30"/>
      <c r="G277" s="7">
        <v>478</v>
      </c>
      <c r="H277" s="24"/>
      <c r="I277" s="7">
        <v>35400</v>
      </c>
      <c r="J277" s="7">
        <v>30</v>
      </c>
      <c r="K277" s="16"/>
      <c r="L277" s="18">
        <f t="shared" si="33"/>
        <v>1</v>
      </c>
      <c r="M277" s="7"/>
      <c r="N277" s="7">
        <v>1</v>
      </c>
      <c r="O277" s="99" t="s">
        <v>1260</v>
      </c>
      <c r="P277" s="7" t="s">
        <v>486</v>
      </c>
      <c r="Q277" s="37" t="s">
        <v>492</v>
      </c>
      <c r="R277" s="178">
        <f t="shared" si="34"/>
        <v>143582.39999999999</v>
      </c>
      <c r="S277" s="16">
        <v>52</v>
      </c>
      <c r="T277" s="16"/>
      <c r="U277" s="16" t="s">
        <v>1257</v>
      </c>
      <c r="V277" s="33" t="s">
        <v>424</v>
      </c>
      <c r="W277" s="16" t="s">
        <v>10</v>
      </c>
      <c r="X277" s="36" t="s">
        <v>49</v>
      </c>
      <c r="Y277" s="101">
        <v>44427</v>
      </c>
      <c r="Z277" s="75" t="s">
        <v>308</v>
      </c>
      <c r="AA277" s="75" t="s">
        <v>1162</v>
      </c>
    </row>
    <row r="278" spans="1:27" s="74" customFormat="1" ht="52.5" customHeight="1" x14ac:dyDescent="0.2">
      <c r="A278" s="45">
        <v>10</v>
      </c>
      <c r="B278" s="21" t="s">
        <v>43</v>
      </c>
      <c r="C278" s="94" t="s">
        <v>106</v>
      </c>
      <c r="D278" s="5" t="s">
        <v>719</v>
      </c>
      <c r="E278" s="186" t="s">
        <v>413</v>
      </c>
      <c r="F278" s="30"/>
      <c r="G278" s="7">
        <v>434</v>
      </c>
      <c r="H278" s="24"/>
      <c r="I278" s="7">
        <v>71700</v>
      </c>
      <c r="J278" s="7"/>
      <c r="K278" s="16"/>
      <c r="L278" s="18">
        <f t="shared" si="33"/>
        <v>1</v>
      </c>
      <c r="M278" s="7"/>
      <c r="N278" s="7">
        <v>1</v>
      </c>
      <c r="O278" s="64" t="s">
        <v>34</v>
      </c>
      <c r="P278" s="7" t="s">
        <v>486</v>
      </c>
      <c r="Q278" s="37" t="s">
        <v>504</v>
      </c>
      <c r="R278" s="178">
        <f t="shared" si="34"/>
        <v>290815.2</v>
      </c>
      <c r="S278" s="16">
        <v>52</v>
      </c>
      <c r="T278" s="16">
        <v>3</v>
      </c>
      <c r="U278" s="16" t="s">
        <v>1257</v>
      </c>
      <c r="V278" s="33" t="s">
        <v>424</v>
      </c>
      <c r="W278" s="16" t="s">
        <v>10</v>
      </c>
      <c r="X278" s="36" t="s">
        <v>49</v>
      </c>
      <c r="Y278" s="101">
        <v>44537</v>
      </c>
      <c r="Z278" s="75" t="s">
        <v>1163</v>
      </c>
      <c r="AA278" s="75" t="s">
        <v>1164</v>
      </c>
    </row>
    <row r="279" spans="1:27" s="74" customFormat="1" ht="52.5" customHeight="1" x14ac:dyDescent="0.2">
      <c r="A279" s="45">
        <v>11</v>
      </c>
      <c r="B279" s="21" t="s">
        <v>43</v>
      </c>
      <c r="C279" s="94" t="s">
        <v>106</v>
      </c>
      <c r="D279" s="5" t="s">
        <v>457</v>
      </c>
      <c r="E279" s="186" t="s">
        <v>414</v>
      </c>
      <c r="F279" s="30"/>
      <c r="G279" s="7">
        <v>177</v>
      </c>
      <c r="H279" s="24"/>
      <c r="I279" s="7">
        <v>31000</v>
      </c>
      <c r="J279" s="7">
        <v>30</v>
      </c>
      <c r="K279" s="16"/>
      <c r="L279" s="18">
        <f t="shared" si="33"/>
        <v>1</v>
      </c>
      <c r="M279" s="7"/>
      <c r="N279" s="7">
        <v>1</v>
      </c>
      <c r="O279" s="99" t="s">
        <v>1260</v>
      </c>
      <c r="P279" s="7" t="s">
        <v>486</v>
      </c>
      <c r="Q279" s="37" t="s">
        <v>504</v>
      </c>
      <c r="R279" s="178">
        <f t="shared" si="34"/>
        <v>125736</v>
      </c>
      <c r="S279" s="16">
        <v>52</v>
      </c>
      <c r="T279" s="16"/>
      <c r="U279" s="16" t="s">
        <v>1257</v>
      </c>
      <c r="V279" s="33" t="s">
        <v>424</v>
      </c>
      <c r="W279" s="16" t="s">
        <v>10</v>
      </c>
      <c r="X279" s="36" t="s">
        <v>49</v>
      </c>
      <c r="Y279" s="101">
        <v>44403</v>
      </c>
      <c r="Z279" s="75" t="s">
        <v>308</v>
      </c>
      <c r="AA279" s="75" t="s">
        <v>309</v>
      </c>
    </row>
    <row r="280" spans="1:27" s="74" customFormat="1" ht="52.5" customHeight="1" x14ac:dyDescent="0.2">
      <c r="A280" s="45">
        <v>12</v>
      </c>
      <c r="B280" s="21" t="s">
        <v>43</v>
      </c>
      <c r="C280" s="94" t="s">
        <v>106</v>
      </c>
      <c r="D280" s="5" t="s">
        <v>457</v>
      </c>
      <c r="E280" s="186" t="s">
        <v>414</v>
      </c>
      <c r="F280" s="30"/>
      <c r="G280" s="7">
        <v>394</v>
      </c>
      <c r="H280" s="24"/>
      <c r="I280" s="7">
        <v>38200</v>
      </c>
      <c r="J280" s="7">
        <v>30</v>
      </c>
      <c r="K280" s="16"/>
      <c r="L280" s="18">
        <f t="shared" si="33"/>
        <v>1</v>
      </c>
      <c r="M280" s="7">
        <v>1</v>
      </c>
      <c r="N280" s="7"/>
      <c r="O280" s="99" t="s">
        <v>34</v>
      </c>
      <c r="P280" s="7" t="s">
        <v>486</v>
      </c>
      <c r="Q280" s="37" t="s">
        <v>493</v>
      </c>
      <c r="R280" s="178">
        <f t="shared" si="34"/>
        <v>154939.19999999998</v>
      </c>
      <c r="S280" s="16">
        <v>52</v>
      </c>
      <c r="T280" s="16"/>
      <c r="U280" s="16" t="s">
        <v>1257</v>
      </c>
      <c r="V280" s="33" t="s">
        <v>424</v>
      </c>
      <c r="W280" s="16" t="s">
        <v>10</v>
      </c>
      <c r="X280" s="36" t="s">
        <v>49</v>
      </c>
      <c r="Y280" s="101">
        <v>44614</v>
      </c>
      <c r="Z280" s="75" t="s">
        <v>308</v>
      </c>
      <c r="AA280" s="75" t="s">
        <v>309</v>
      </c>
    </row>
    <row r="281" spans="1:27" s="74" customFormat="1" ht="52.5" customHeight="1" x14ac:dyDescent="0.2">
      <c r="A281" s="45">
        <v>13</v>
      </c>
      <c r="B281" s="21" t="s">
        <v>43</v>
      </c>
      <c r="C281" s="94" t="s">
        <v>106</v>
      </c>
      <c r="D281" s="5" t="s">
        <v>457</v>
      </c>
      <c r="E281" s="186" t="s">
        <v>414</v>
      </c>
      <c r="F281" s="30"/>
      <c r="G281" s="7">
        <v>477</v>
      </c>
      <c r="H281" s="24"/>
      <c r="I281" s="7">
        <v>31000</v>
      </c>
      <c r="J281" s="7">
        <v>30</v>
      </c>
      <c r="K281" s="16"/>
      <c r="L281" s="18">
        <f t="shared" si="33"/>
        <v>1</v>
      </c>
      <c r="M281" s="7">
        <v>1</v>
      </c>
      <c r="N281" s="7"/>
      <c r="O281" s="99" t="s">
        <v>34</v>
      </c>
      <c r="P281" s="7" t="s">
        <v>486</v>
      </c>
      <c r="Q281" s="37" t="s">
        <v>504</v>
      </c>
      <c r="R281" s="178">
        <f t="shared" si="34"/>
        <v>125736</v>
      </c>
      <c r="S281" s="16">
        <v>52</v>
      </c>
      <c r="T281" s="16"/>
      <c r="U281" s="16" t="s">
        <v>1257</v>
      </c>
      <c r="V281" s="33" t="s">
        <v>424</v>
      </c>
      <c r="W281" s="16" t="s">
        <v>10</v>
      </c>
      <c r="X281" s="36" t="s">
        <v>49</v>
      </c>
      <c r="Y281" s="101">
        <v>44403</v>
      </c>
      <c r="Z281" s="75" t="s">
        <v>308</v>
      </c>
      <c r="AA281" s="75" t="s">
        <v>309</v>
      </c>
    </row>
    <row r="282" spans="1:27" s="74" customFormat="1" ht="52.5" customHeight="1" x14ac:dyDescent="0.2">
      <c r="A282" s="45">
        <v>14</v>
      </c>
      <c r="B282" s="21" t="s">
        <v>43</v>
      </c>
      <c r="C282" s="94" t="s">
        <v>106</v>
      </c>
      <c r="D282" s="5" t="s">
        <v>457</v>
      </c>
      <c r="E282" s="186" t="s">
        <v>414</v>
      </c>
      <c r="F282" s="30"/>
      <c r="G282" s="7">
        <v>399</v>
      </c>
      <c r="H282" s="24"/>
      <c r="I282" s="7">
        <v>43100</v>
      </c>
      <c r="J282" s="7">
        <v>30</v>
      </c>
      <c r="K282" s="16"/>
      <c r="L282" s="18">
        <f t="shared" si="33"/>
        <v>1</v>
      </c>
      <c r="M282" s="7">
        <v>1</v>
      </c>
      <c r="N282" s="7"/>
      <c r="O282" s="99" t="s">
        <v>34</v>
      </c>
      <c r="P282" s="7" t="s">
        <v>486</v>
      </c>
      <c r="Q282" s="37" t="s">
        <v>504</v>
      </c>
      <c r="R282" s="178">
        <f t="shared" si="34"/>
        <v>174813.6</v>
      </c>
      <c r="S282" s="16">
        <v>52</v>
      </c>
      <c r="T282" s="16"/>
      <c r="U282" s="16" t="s">
        <v>1257</v>
      </c>
      <c r="V282" s="33" t="s">
        <v>424</v>
      </c>
      <c r="W282" s="16" t="s">
        <v>10</v>
      </c>
      <c r="X282" s="36" t="s">
        <v>49</v>
      </c>
      <c r="Y282" s="101">
        <v>44403</v>
      </c>
      <c r="Z282" s="75" t="s">
        <v>308</v>
      </c>
      <c r="AA282" s="75" t="s">
        <v>309</v>
      </c>
    </row>
    <row r="283" spans="1:27" s="74" customFormat="1" ht="45" customHeight="1" x14ac:dyDescent="0.25">
      <c r="A283" s="45">
        <v>18</v>
      </c>
      <c r="B283" s="21" t="s">
        <v>43</v>
      </c>
      <c r="C283" s="94" t="s">
        <v>368</v>
      </c>
      <c r="D283" s="5" t="s">
        <v>1165</v>
      </c>
      <c r="E283" s="186" t="s">
        <v>413</v>
      </c>
      <c r="F283" s="30"/>
      <c r="G283" s="7">
        <v>231</v>
      </c>
      <c r="H283" s="150"/>
      <c r="I283" s="7">
        <v>40600</v>
      </c>
      <c r="J283" s="7">
        <v>30</v>
      </c>
      <c r="K283" s="16"/>
      <c r="L283" s="18">
        <f t="shared" si="33"/>
        <v>1</v>
      </c>
      <c r="M283" s="7"/>
      <c r="N283" s="7">
        <v>1</v>
      </c>
      <c r="O283" s="99" t="s">
        <v>34</v>
      </c>
      <c r="P283" s="7" t="s">
        <v>486</v>
      </c>
      <c r="Q283" s="37" t="s">
        <v>492</v>
      </c>
      <c r="R283" s="178">
        <f t="shared" ref="R283:R304" si="35">(I283*1.3*2.6*1.2)</f>
        <v>164673.60000000001</v>
      </c>
      <c r="S283" s="16">
        <v>52</v>
      </c>
      <c r="T283" s="16"/>
      <c r="U283" s="16" t="s">
        <v>1257</v>
      </c>
      <c r="V283" s="33" t="s">
        <v>424</v>
      </c>
      <c r="W283" s="36" t="s">
        <v>10</v>
      </c>
      <c r="X283" s="36" t="s">
        <v>49</v>
      </c>
      <c r="Y283" s="101">
        <v>44208</v>
      </c>
      <c r="Z283" s="75" t="s">
        <v>310</v>
      </c>
      <c r="AA283" s="63" t="s">
        <v>1229</v>
      </c>
    </row>
    <row r="284" spans="1:27" s="74" customFormat="1" ht="45" customHeight="1" x14ac:dyDescent="0.25">
      <c r="A284" s="45">
        <v>19</v>
      </c>
      <c r="B284" s="21" t="s">
        <v>43</v>
      </c>
      <c r="C284" s="94" t="s">
        <v>1166</v>
      </c>
      <c r="D284" s="5" t="s">
        <v>1167</v>
      </c>
      <c r="E284" s="186" t="s">
        <v>414</v>
      </c>
      <c r="F284" s="30"/>
      <c r="G284" s="7">
        <v>935</v>
      </c>
      <c r="H284" s="150"/>
      <c r="I284" s="7">
        <v>36300</v>
      </c>
      <c r="J284" s="7">
        <v>30</v>
      </c>
      <c r="K284" s="16"/>
      <c r="L284" s="18">
        <f t="shared" si="33"/>
        <v>1</v>
      </c>
      <c r="M284" s="7"/>
      <c r="N284" s="7">
        <v>1</v>
      </c>
      <c r="O284" s="99" t="s">
        <v>34</v>
      </c>
      <c r="P284" s="7" t="s">
        <v>486</v>
      </c>
      <c r="Q284" s="37" t="s">
        <v>492</v>
      </c>
      <c r="R284" s="178">
        <f t="shared" si="35"/>
        <v>147232.79999999999</v>
      </c>
      <c r="S284" s="16">
        <v>52</v>
      </c>
      <c r="T284" s="16"/>
      <c r="U284" s="16" t="s">
        <v>1257</v>
      </c>
      <c r="V284" s="33" t="s">
        <v>424</v>
      </c>
      <c r="W284" s="36" t="s">
        <v>10</v>
      </c>
      <c r="X284" s="36" t="s">
        <v>49</v>
      </c>
      <c r="Y284" s="101">
        <v>44561</v>
      </c>
      <c r="Z284" s="63" t="s">
        <v>1230</v>
      </c>
      <c r="AA284" s="63" t="s">
        <v>1231</v>
      </c>
    </row>
    <row r="285" spans="1:27" s="74" customFormat="1" ht="45" customHeight="1" x14ac:dyDescent="0.25">
      <c r="A285" s="45">
        <v>20</v>
      </c>
      <c r="B285" s="21" t="s">
        <v>43</v>
      </c>
      <c r="C285" s="94" t="s">
        <v>1166</v>
      </c>
      <c r="D285" s="5" t="s">
        <v>1167</v>
      </c>
      <c r="E285" s="186" t="s">
        <v>414</v>
      </c>
      <c r="F285" s="30"/>
      <c r="G285" s="7">
        <v>936</v>
      </c>
      <c r="H285" s="150"/>
      <c r="I285" s="7">
        <v>36300</v>
      </c>
      <c r="J285" s="7">
        <v>30</v>
      </c>
      <c r="K285" s="16"/>
      <c r="L285" s="18">
        <f t="shared" si="33"/>
        <v>1</v>
      </c>
      <c r="M285" s="7"/>
      <c r="N285" s="7">
        <v>1</v>
      </c>
      <c r="O285" s="99" t="s">
        <v>34</v>
      </c>
      <c r="P285" s="7" t="s">
        <v>486</v>
      </c>
      <c r="Q285" s="37" t="s">
        <v>492</v>
      </c>
      <c r="R285" s="178">
        <f t="shared" si="35"/>
        <v>147232.79999999999</v>
      </c>
      <c r="S285" s="16">
        <v>52</v>
      </c>
      <c r="T285" s="16"/>
      <c r="U285" s="16" t="s">
        <v>1257</v>
      </c>
      <c r="V285" s="33" t="s">
        <v>424</v>
      </c>
      <c r="W285" s="36" t="s">
        <v>10</v>
      </c>
      <c r="X285" s="36" t="s">
        <v>49</v>
      </c>
      <c r="Y285" s="101">
        <v>44561</v>
      </c>
      <c r="Z285" s="63" t="s">
        <v>1230</v>
      </c>
      <c r="AA285" s="63" t="s">
        <v>1231</v>
      </c>
    </row>
    <row r="286" spans="1:27" s="74" customFormat="1" ht="45" customHeight="1" x14ac:dyDescent="0.25">
      <c r="A286" s="45">
        <v>21</v>
      </c>
      <c r="B286" s="21" t="s">
        <v>43</v>
      </c>
      <c r="C286" s="94" t="s">
        <v>1166</v>
      </c>
      <c r="D286" s="5" t="s">
        <v>1168</v>
      </c>
      <c r="E286" s="186" t="s">
        <v>414</v>
      </c>
      <c r="F286" s="30"/>
      <c r="G286" s="7">
        <v>939</v>
      </c>
      <c r="H286" s="150"/>
      <c r="I286" s="7">
        <v>29100</v>
      </c>
      <c r="J286" s="7">
        <v>30</v>
      </c>
      <c r="K286" s="16"/>
      <c r="L286" s="18">
        <f t="shared" si="33"/>
        <v>1</v>
      </c>
      <c r="M286" s="7"/>
      <c r="N286" s="7">
        <v>1</v>
      </c>
      <c r="O286" s="99" t="s">
        <v>34</v>
      </c>
      <c r="P286" s="7" t="s">
        <v>486</v>
      </c>
      <c r="Q286" s="37" t="s">
        <v>492</v>
      </c>
      <c r="R286" s="178">
        <f t="shared" si="35"/>
        <v>118029.59999999999</v>
      </c>
      <c r="S286" s="16">
        <v>52</v>
      </c>
      <c r="T286" s="16"/>
      <c r="U286" s="16" t="s">
        <v>1257</v>
      </c>
      <c r="V286" s="33" t="s">
        <v>424</v>
      </c>
      <c r="W286" s="16" t="s">
        <v>10</v>
      </c>
      <c r="X286" s="36" t="s">
        <v>49</v>
      </c>
      <c r="Y286" s="101">
        <v>44470</v>
      </c>
      <c r="Z286" s="63" t="s">
        <v>1230</v>
      </c>
      <c r="AA286" s="63" t="s">
        <v>1232</v>
      </c>
    </row>
    <row r="287" spans="1:27" s="74" customFormat="1" ht="45" customHeight="1" x14ac:dyDescent="0.25">
      <c r="A287" s="45">
        <v>22</v>
      </c>
      <c r="B287" s="21" t="s">
        <v>43</v>
      </c>
      <c r="C287" s="94" t="s">
        <v>1166</v>
      </c>
      <c r="D287" s="5" t="s">
        <v>1169</v>
      </c>
      <c r="E287" s="186" t="s">
        <v>414</v>
      </c>
      <c r="F287" s="30"/>
      <c r="G287" s="7" t="s">
        <v>1170</v>
      </c>
      <c r="H287" s="150"/>
      <c r="I287" s="7">
        <v>24300</v>
      </c>
      <c r="J287" s="7">
        <v>30</v>
      </c>
      <c r="K287" s="16"/>
      <c r="L287" s="18">
        <f t="shared" si="33"/>
        <v>3</v>
      </c>
      <c r="M287" s="7"/>
      <c r="N287" s="7">
        <v>3</v>
      </c>
      <c r="O287" s="99" t="s">
        <v>34</v>
      </c>
      <c r="P287" s="7" t="s">
        <v>486</v>
      </c>
      <c r="Q287" s="37" t="s">
        <v>492</v>
      </c>
      <c r="R287" s="178">
        <f t="shared" si="35"/>
        <v>98560.8</v>
      </c>
      <c r="S287" s="16">
        <v>52</v>
      </c>
      <c r="T287" s="16"/>
      <c r="U287" s="16" t="s">
        <v>1257</v>
      </c>
      <c r="V287" s="33" t="s">
        <v>424</v>
      </c>
      <c r="W287" s="36" t="s">
        <v>10</v>
      </c>
      <c r="X287" s="36" t="s">
        <v>49</v>
      </c>
      <c r="Y287" s="101">
        <v>44470</v>
      </c>
      <c r="Z287" s="63" t="s">
        <v>1230</v>
      </c>
      <c r="AA287" s="62"/>
    </row>
    <row r="288" spans="1:27" s="74" customFormat="1" ht="45" customHeight="1" x14ac:dyDescent="0.25">
      <c r="A288" s="45">
        <v>23</v>
      </c>
      <c r="B288" s="21" t="s">
        <v>43</v>
      </c>
      <c r="C288" s="94" t="s">
        <v>1166</v>
      </c>
      <c r="D288" s="5" t="s">
        <v>1171</v>
      </c>
      <c r="E288" s="186" t="s">
        <v>413</v>
      </c>
      <c r="F288" s="30"/>
      <c r="G288" s="7">
        <v>943</v>
      </c>
      <c r="H288" s="150"/>
      <c r="I288" s="7">
        <v>50300</v>
      </c>
      <c r="J288" s="7">
        <v>30</v>
      </c>
      <c r="K288" s="16"/>
      <c r="L288" s="18">
        <f t="shared" si="33"/>
        <v>1</v>
      </c>
      <c r="M288" s="7"/>
      <c r="N288" s="7">
        <v>1</v>
      </c>
      <c r="O288" s="99" t="s">
        <v>34</v>
      </c>
      <c r="P288" s="7" t="s">
        <v>486</v>
      </c>
      <c r="Q288" s="37" t="s">
        <v>492</v>
      </c>
      <c r="R288" s="178">
        <f t="shared" si="35"/>
        <v>204016.8</v>
      </c>
      <c r="S288" s="16">
        <v>52</v>
      </c>
      <c r="T288" s="16"/>
      <c r="U288" s="16" t="s">
        <v>1257</v>
      </c>
      <c r="V288" s="33" t="s">
        <v>424</v>
      </c>
      <c r="W288" s="16" t="s">
        <v>10</v>
      </c>
      <c r="X288" s="36" t="s">
        <v>49</v>
      </c>
      <c r="Y288" s="101">
        <v>44470</v>
      </c>
      <c r="Z288" s="63" t="s">
        <v>1230</v>
      </c>
      <c r="AA288" s="62"/>
    </row>
    <row r="289" spans="1:27" s="74" customFormat="1" ht="45" customHeight="1" x14ac:dyDescent="0.25">
      <c r="A289" s="45">
        <v>24</v>
      </c>
      <c r="B289" s="21" t="s">
        <v>43</v>
      </c>
      <c r="C289" s="94" t="s">
        <v>1166</v>
      </c>
      <c r="D289" s="5" t="s">
        <v>1172</v>
      </c>
      <c r="E289" s="186" t="s">
        <v>414</v>
      </c>
      <c r="F289" s="30"/>
      <c r="G289" s="7" t="s">
        <v>1173</v>
      </c>
      <c r="H289" s="150"/>
      <c r="I289" s="7">
        <v>35000</v>
      </c>
      <c r="J289" s="7">
        <v>30</v>
      </c>
      <c r="K289" s="16"/>
      <c r="L289" s="18">
        <f t="shared" si="33"/>
        <v>2</v>
      </c>
      <c r="M289" s="7"/>
      <c r="N289" s="7">
        <v>2</v>
      </c>
      <c r="O289" s="99" t="s">
        <v>34</v>
      </c>
      <c r="P289" s="7" t="s">
        <v>486</v>
      </c>
      <c r="Q289" s="37" t="s">
        <v>492</v>
      </c>
      <c r="R289" s="178">
        <f t="shared" si="35"/>
        <v>141960</v>
      </c>
      <c r="S289" s="16">
        <v>52</v>
      </c>
      <c r="T289" s="16"/>
      <c r="U289" s="16" t="s">
        <v>1257</v>
      </c>
      <c r="V289" s="33" t="s">
        <v>424</v>
      </c>
      <c r="W289" s="36" t="s">
        <v>10</v>
      </c>
      <c r="X289" s="36" t="s">
        <v>49</v>
      </c>
      <c r="Y289" s="101">
        <v>44470</v>
      </c>
      <c r="Z289" s="63" t="s">
        <v>1230</v>
      </c>
      <c r="AA289" s="62"/>
    </row>
    <row r="290" spans="1:27" s="74" customFormat="1" ht="45" customHeight="1" x14ac:dyDescent="0.25">
      <c r="A290" s="45">
        <v>25</v>
      </c>
      <c r="B290" s="21" t="s">
        <v>43</v>
      </c>
      <c r="C290" s="94" t="s">
        <v>1166</v>
      </c>
      <c r="D290" s="5" t="s">
        <v>1174</v>
      </c>
      <c r="E290" s="186" t="s">
        <v>414</v>
      </c>
      <c r="F290" s="30"/>
      <c r="G290" s="7" t="s">
        <v>1175</v>
      </c>
      <c r="H290" s="150"/>
      <c r="I290" s="7">
        <v>29100</v>
      </c>
      <c r="J290" s="7">
        <v>30</v>
      </c>
      <c r="K290" s="16"/>
      <c r="L290" s="18">
        <f t="shared" si="33"/>
        <v>3</v>
      </c>
      <c r="M290" s="7"/>
      <c r="N290" s="7">
        <v>3</v>
      </c>
      <c r="O290" s="99" t="s">
        <v>34</v>
      </c>
      <c r="P290" s="7" t="s">
        <v>486</v>
      </c>
      <c r="Q290" s="37" t="s">
        <v>492</v>
      </c>
      <c r="R290" s="178">
        <f t="shared" si="35"/>
        <v>118029.59999999999</v>
      </c>
      <c r="S290" s="16">
        <v>52</v>
      </c>
      <c r="T290" s="16"/>
      <c r="U290" s="16" t="s">
        <v>1257</v>
      </c>
      <c r="V290" s="33" t="s">
        <v>424</v>
      </c>
      <c r="W290" s="16" t="s">
        <v>10</v>
      </c>
      <c r="X290" s="36" t="s">
        <v>49</v>
      </c>
      <c r="Y290" s="101">
        <v>44470</v>
      </c>
      <c r="Z290" s="63" t="s">
        <v>1230</v>
      </c>
      <c r="AA290" s="62"/>
    </row>
    <row r="291" spans="1:27" s="74" customFormat="1" ht="52.5" customHeight="1" x14ac:dyDescent="0.2">
      <c r="A291" s="45">
        <v>26</v>
      </c>
      <c r="B291" s="21" t="s">
        <v>43</v>
      </c>
      <c r="C291" s="94" t="s">
        <v>369</v>
      </c>
      <c r="D291" s="5" t="s">
        <v>1176</v>
      </c>
      <c r="E291" s="186" t="s">
        <v>414</v>
      </c>
      <c r="F291" s="30"/>
      <c r="G291" s="7">
        <v>366</v>
      </c>
      <c r="H291" s="24"/>
      <c r="I291" s="7">
        <v>38700</v>
      </c>
      <c r="J291" s="7">
        <v>30</v>
      </c>
      <c r="K291" s="16"/>
      <c r="L291" s="18">
        <f>M291+N291</f>
        <v>1</v>
      </c>
      <c r="M291" s="7">
        <v>1</v>
      </c>
      <c r="N291" s="7"/>
      <c r="O291" s="99" t="s">
        <v>34</v>
      </c>
      <c r="P291" s="7" t="s">
        <v>486</v>
      </c>
      <c r="Q291" s="37" t="s">
        <v>504</v>
      </c>
      <c r="R291" s="178">
        <f t="shared" si="35"/>
        <v>156967.19999999998</v>
      </c>
      <c r="S291" s="16">
        <v>52</v>
      </c>
      <c r="T291" s="16"/>
      <c r="U291" s="16" t="s">
        <v>1257</v>
      </c>
      <c r="V291" s="33" t="s">
        <v>424</v>
      </c>
      <c r="W291" s="16" t="s">
        <v>10</v>
      </c>
      <c r="X291" s="36" t="s">
        <v>49</v>
      </c>
      <c r="Y291" s="100">
        <v>44359</v>
      </c>
      <c r="Z291" s="75" t="s">
        <v>312</v>
      </c>
      <c r="AA291" s="75" t="s">
        <v>313</v>
      </c>
    </row>
    <row r="292" spans="1:27" s="74" customFormat="1" ht="52.5" customHeight="1" x14ac:dyDescent="0.2">
      <c r="A292" s="45">
        <v>27</v>
      </c>
      <c r="B292" s="21" t="s">
        <v>43</v>
      </c>
      <c r="C292" s="94" t="s">
        <v>369</v>
      </c>
      <c r="D292" s="5" t="s">
        <v>1177</v>
      </c>
      <c r="E292" s="186" t="s">
        <v>414</v>
      </c>
      <c r="F292" s="30"/>
      <c r="G292" s="7">
        <v>371</v>
      </c>
      <c r="H292" s="24"/>
      <c r="I292" s="7">
        <v>37000</v>
      </c>
      <c r="J292" s="7">
        <v>30</v>
      </c>
      <c r="K292" s="16"/>
      <c r="L292" s="18">
        <f>M292+N292</f>
        <v>1</v>
      </c>
      <c r="M292" s="7">
        <v>1</v>
      </c>
      <c r="N292" s="7"/>
      <c r="O292" s="99" t="s">
        <v>34</v>
      </c>
      <c r="P292" s="7" t="s">
        <v>486</v>
      </c>
      <c r="Q292" s="37" t="s">
        <v>504</v>
      </c>
      <c r="R292" s="178">
        <f t="shared" si="35"/>
        <v>150072</v>
      </c>
      <c r="S292" s="16">
        <v>52</v>
      </c>
      <c r="T292" s="16"/>
      <c r="U292" s="16" t="s">
        <v>1257</v>
      </c>
      <c r="V292" s="33" t="s">
        <v>424</v>
      </c>
      <c r="W292" s="16" t="s">
        <v>10</v>
      </c>
      <c r="X292" s="36" t="s">
        <v>49</v>
      </c>
      <c r="Y292" s="100">
        <v>44359</v>
      </c>
      <c r="Z292" s="75" t="s">
        <v>312</v>
      </c>
      <c r="AA292" s="75" t="s">
        <v>1178</v>
      </c>
    </row>
    <row r="293" spans="1:27" s="74" customFormat="1" ht="52.5" customHeight="1" x14ac:dyDescent="0.2">
      <c r="A293" s="45">
        <v>28</v>
      </c>
      <c r="B293" s="21" t="s">
        <v>43</v>
      </c>
      <c r="C293" s="94" t="s">
        <v>369</v>
      </c>
      <c r="D293" s="5" t="s">
        <v>311</v>
      </c>
      <c r="E293" s="186" t="s">
        <v>414</v>
      </c>
      <c r="F293" s="30"/>
      <c r="G293" s="7">
        <v>810</v>
      </c>
      <c r="H293" s="24"/>
      <c r="I293" s="7">
        <v>29100</v>
      </c>
      <c r="J293" s="7">
        <v>30</v>
      </c>
      <c r="K293" s="16"/>
      <c r="L293" s="18">
        <f t="shared" si="33"/>
        <v>1</v>
      </c>
      <c r="M293" s="7">
        <v>1</v>
      </c>
      <c r="N293" s="7"/>
      <c r="O293" s="99" t="s">
        <v>34</v>
      </c>
      <c r="P293" s="7" t="s">
        <v>486</v>
      </c>
      <c r="Q293" s="37" t="s">
        <v>504</v>
      </c>
      <c r="R293" s="178">
        <f t="shared" si="35"/>
        <v>118029.59999999999</v>
      </c>
      <c r="S293" s="16">
        <v>52</v>
      </c>
      <c r="T293" s="16"/>
      <c r="U293" s="16" t="s">
        <v>1257</v>
      </c>
      <c r="V293" s="33" t="s">
        <v>424</v>
      </c>
      <c r="W293" s="16" t="s">
        <v>10</v>
      </c>
      <c r="X293" s="36" t="s">
        <v>49</v>
      </c>
      <c r="Y293" s="100">
        <v>44256</v>
      </c>
      <c r="Z293" s="75" t="s">
        <v>312</v>
      </c>
      <c r="AA293" s="75" t="s">
        <v>313</v>
      </c>
    </row>
    <row r="294" spans="1:27" s="74" customFormat="1" ht="79.5" customHeight="1" x14ac:dyDescent="0.2">
      <c r="A294" s="45">
        <v>29</v>
      </c>
      <c r="B294" s="21" t="s">
        <v>43</v>
      </c>
      <c r="C294" s="94" t="s">
        <v>322</v>
      </c>
      <c r="D294" s="5" t="s">
        <v>14</v>
      </c>
      <c r="E294" s="186" t="s">
        <v>414</v>
      </c>
      <c r="F294" s="30"/>
      <c r="G294" s="78">
        <v>826</v>
      </c>
      <c r="H294" s="151"/>
      <c r="I294" s="7">
        <v>30800</v>
      </c>
      <c r="J294" s="7">
        <v>30</v>
      </c>
      <c r="K294" s="16"/>
      <c r="L294" s="18">
        <f t="shared" si="33"/>
        <v>1</v>
      </c>
      <c r="M294" s="7">
        <v>1</v>
      </c>
      <c r="N294" s="7"/>
      <c r="O294" s="99" t="s">
        <v>1260</v>
      </c>
      <c r="P294" s="7" t="s">
        <v>486</v>
      </c>
      <c r="Q294" s="37" t="s">
        <v>493</v>
      </c>
      <c r="R294" s="178">
        <f t="shared" si="35"/>
        <v>124924.79999999999</v>
      </c>
      <c r="S294" s="16">
        <v>52</v>
      </c>
      <c r="T294" s="16"/>
      <c r="U294" s="16" t="s">
        <v>1257</v>
      </c>
      <c r="V294" s="33" t="s">
        <v>424</v>
      </c>
      <c r="W294" s="7" t="s">
        <v>10</v>
      </c>
      <c r="X294" s="7" t="s">
        <v>49</v>
      </c>
      <c r="Y294" s="101">
        <v>44562</v>
      </c>
      <c r="Z294" s="5" t="s">
        <v>836</v>
      </c>
      <c r="AA294" s="165" t="s">
        <v>837</v>
      </c>
    </row>
    <row r="295" spans="1:27" s="74" customFormat="1" ht="79.5" customHeight="1" x14ac:dyDescent="0.2">
      <c r="A295" s="45">
        <v>30</v>
      </c>
      <c r="B295" s="21" t="s">
        <v>43</v>
      </c>
      <c r="C295" s="94" t="s">
        <v>838</v>
      </c>
      <c r="D295" s="5" t="s">
        <v>839</v>
      </c>
      <c r="E295" s="186" t="s">
        <v>414</v>
      </c>
      <c r="F295" s="30"/>
      <c r="G295" s="78" t="s">
        <v>1179</v>
      </c>
      <c r="H295" s="151"/>
      <c r="I295" s="7">
        <v>24300</v>
      </c>
      <c r="J295" s="7">
        <v>30</v>
      </c>
      <c r="K295" s="16"/>
      <c r="L295" s="18">
        <f t="shared" si="33"/>
        <v>2</v>
      </c>
      <c r="M295" s="7">
        <v>2</v>
      </c>
      <c r="N295" s="7"/>
      <c r="O295" s="99" t="s">
        <v>34</v>
      </c>
      <c r="P295" s="7" t="s">
        <v>486</v>
      </c>
      <c r="Q295" s="37" t="s">
        <v>493</v>
      </c>
      <c r="R295" s="178">
        <f t="shared" si="35"/>
        <v>98560.8</v>
      </c>
      <c r="S295" s="16">
        <v>52</v>
      </c>
      <c r="T295" s="16"/>
      <c r="U295" s="16" t="s">
        <v>1257</v>
      </c>
      <c r="V295" s="33" t="s">
        <v>424</v>
      </c>
      <c r="W295" s="7" t="s">
        <v>10</v>
      </c>
      <c r="X295" s="7" t="s">
        <v>49</v>
      </c>
      <c r="Y295" s="101">
        <v>44562</v>
      </c>
      <c r="Z295" s="5" t="s">
        <v>840</v>
      </c>
      <c r="AA295" s="5" t="s">
        <v>841</v>
      </c>
    </row>
    <row r="296" spans="1:27" s="74" customFormat="1" ht="79.5" customHeight="1" x14ac:dyDescent="0.2">
      <c r="A296" s="45">
        <v>31</v>
      </c>
      <c r="B296" s="21" t="s">
        <v>43</v>
      </c>
      <c r="C296" s="94" t="s">
        <v>838</v>
      </c>
      <c r="D296" s="5" t="s">
        <v>1180</v>
      </c>
      <c r="E296" s="186" t="s">
        <v>413</v>
      </c>
      <c r="F296" s="30"/>
      <c r="G296" s="78">
        <v>975</v>
      </c>
      <c r="H296" s="151"/>
      <c r="I296" s="7">
        <v>41900</v>
      </c>
      <c r="J296" s="7">
        <v>30</v>
      </c>
      <c r="K296" s="16"/>
      <c r="L296" s="18">
        <f t="shared" si="33"/>
        <v>1</v>
      </c>
      <c r="M296" s="7">
        <v>1</v>
      </c>
      <c r="N296" s="7"/>
      <c r="O296" s="99" t="s">
        <v>34</v>
      </c>
      <c r="P296" s="7" t="s">
        <v>486</v>
      </c>
      <c r="Q296" s="37" t="s">
        <v>493</v>
      </c>
      <c r="R296" s="178">
        <f t="shared" si="35"/>
        <v>169946.4</v>
      </c>
      <c r="S296" s="16">
        <v>52</v>
      </c>
      <c r="T296" s="16"/>
      <c r="U296" s="16" t="s">
        <v>1257</v>
      </c>
      <c r="V296" s="33" t="s">
        <v>424</v>
      </c>
      <c r="W296" s="7" t="s">
        <v>10</v>
      </c>
      <c r="X296" s="7" t="s">
        <v>49</v>
      </c>
      <c r="Y296" s="101">
        <v>44562</v>
      </c>
      <c r="Z296" s="56" t="s">
        <v>842</v>
      </c>
      <c r="AA296" s="63" t="s">
        <v>1233</v>
      </c>
    </row>
    <row r="297" spans="1:27" s="74" customFormat="1" ht="79.5" customHeight="1" x14ac:dyDescent="0.2">
      <c r="A297" s="45">
        <v>32</v>
      </c>
      <c r="B297" s="21" t="s">
        <v>43</v>
      </c>
      <c r="C297" s="94" t="s">
        <v>838</v>
      </c>
      <c r="D297" s="5" t="s">
        <v>1181</v>
      </c>
      <c r="E297" s="186" t="s">
        <v>414</v>
      </c>
      <c r="F297" s="30"/>
      <c r="G297" s="78">
        <v>978</v>
      </c>
      <c r="H297" s="151"/>
      <c r="I297" s="7">
        <v>39000</v>
      </c>
      <c r="J297" s="7">
        <v>30</v>
      </c>
      <c r="K297" s="16"/>
      <c r="L297" s="18">
        <f t="shared" si="33"/>
        <v>1</v>
      </c>
      <c r="M297" s="7">
        <v>1</v>
      </c>
      <c r="N297" s="7"/>
      <c r="O297" s="99" t="s">
        <v>1260</v>
      </c>
      <c r="P297" s="7" t="s">
        <v>486</v>
      </c>
      <c r="Q297" s="37" t="s">
        <v>493</v>
      </c>
      <c r="R297" s="178">
        <f t="shared" si="35"/>
        <v>158184</v>
      </c>
      <c r="S297" s="16">
        <v>52</v>
      </c>
      <c r="T297" s="16"/>
      <c r="U297" s="16" t="s">
        <v>1257</v>
      </c>
      <c r="V297" s="33" t="s">
        <v>424</v>
      </c>
      <c r="W297" s="7" t="s">
        <v>10</v>
      </c>
      <c r="X297" s="7" t="s">
        <v>49</v>
      </c>
      <c r="Y297" s="101">
        <v>44562</v>
      </c>
      <c r="Z297" s="5" t="s">
        <v>840</v>
      </c>
      <c r="AA297" s="5" t="s">
        <v>841</v>
      </c>
    </row>
    <row r="298" spans="1:27" s="74" customFormat="1" ht="79.5" customHeight="1" x14ac:dyDescent="0.2">
      <c r="A298" s="45">
        <v>33</v>
      </c>
      <c r="B298" s="21" t="s">
        <v>43</v>
      </c>
      <c r="C298" s="94" t="s">
        <v>838</v>
      </c>
      <c r="D298" s="218" t="s">
        <v>1181</v>
      </c>
      <c r="E298" s="186" t="s">
        <v>414</v>
      </c>
      <c r="F298" s="30"/>
      <c r="G298" s="78">
        <v>980</v>
      </c>
      <c r="H298" s="151"/>
      <c r="I298" s="7">
        <v>24300</v>
      </c>
      <c r="J298" s="7">
        <v>30</v>
      </c>
      <c r="K298" s="16"/>
      <c r="L298" s="18">
        <f t="shared" si="33"/>
        <v>1</v>
      </c>
      <c r="M298" s="7">
        <v>1</v>
      </c>
      <c r="N298" s="7"/>
      <c r="O298" s="99" t="s">
        <v>34</v>
      </c>
      <c r="P298" s="7" t="s">
        <v>486</v>
      </c>
      <c r="Q298" s="37" t="s">
        <v>493</v>
      </c>
      <c r="R298" s="178">
        <f t="shared" si="35"/>
        <v>98560.8</v>
      </c>
      <c r="S298" s="16">
        <v>52</v>
      </c>
      <c r="T298" s="16"/>
      <c r="U298" s="16" t="s">
        <v>1257</v>
      </c>
      <c r="V298" s="33" t="s">
        <v>424</v>
      </c>
      <c r="W298" s="7" t="s">
        <v>10</v>
      </c>
      <c r="X298" s="7" t="s">
        <v>49</v>
      </c>
      <c r="Y298" s="101">
        <v>44562</v>
      </c>
      <c r="Z298" s="5" t="s">
        <v>840</v>
      </c>
      <c r="AA298" s="5" t="s">
        <v>841</v>
      </c>
    </row>
    <row r="299" spans="1:27" s="74" customFormat="1" ht="79.5" customHeight="1" x14ac:dyDescent="0.2">
      <c r="A299" s="45">
        <v>34</v>
      </c>
      <c r="B299" s="21" t="s">
        <v>43</v>
      </c>
      <c r="C299" s="94" t="s">
        <v>838</v>
      </c>
      <c r="D299" s="5" t="s">
        <v>1182</v>
      </c>
      <c r="E299" s="186" t="s">
        <v>414</v>
      </c>
      <c r="F299" s="30"/>
      <c r="G299" s="78">
        <v>990</v>
      </c>
      <c r="H299" s="151"/>
      <c r="I299" s="7">
        <v>35700</v>
      </c>
      <c r="J299" s="7">
        <v>30</v>
      </c>
      <c r="K299" s="16"/>
      <c r="L299" s="18">
        <f t="shared" si="33"/>
        <v>1</v>
      </c>
      <c r="M299" s="7">
        <v>1</v>
      </c>
      <c r="N299" s="7"/>
      <c r="O299" s="99" t="s">
        <v>34</v>
      </c>
      <c r="P299" s="7" t="s">
        <v>486</v>
      </c>
      <c r="Q299" s="37" t="s">
        <v>493</v>
      </c>
      <c r="R299" s="178">
        <f t="shared" si="35"/>
        <v>144799.19999999998</v>
      </c>
      <c r="S299" s="16">
        <v>52</v>
      </c>
      <c r="T299" s="16"/>
      <c r="U299" s="16" t="s">
        <v>1257</v>
      </c>
      <c r="V299" s="33" t="s">
        <v>424</v>
      </c>
      <c r="W299" s="7" t="s">
        <v>10</v>
      </c>
      <c r="X299" s="7" t="s">
        <v>49</v>
      </c>
      <c r="Y299" s="101">
        <v>44562</v>
      </c>
      <c r="Z299" s="5" t="s">
        <v>840</v>
      </c>
      <c r="AA299" s="5" t="s">
        <v>841</v>
      </c>
    </row>
    <row r="300" spans="1:27" s="74" customFormat="1" ht="79.5" customHeight="1" x14ac:dyDescent="0.2">
      <c r="A300" s="45">
        <v>35</v>
      </c>
      <c r="B300" s="21" t="s">
        <v>43</v>
      </c>
      <c r="C300" s="94" t="s">
        <v>838</v>
      </c>
      <c r="D300" s="5" t="s">
        <v>1183</v>
      </c>
      <c r="E300" s="186" t="s">
        <v>414</v>
      </c>
      <c r="F300" s="30"/>
      <c r="G300" s="78" t="s">
        <v>843</v>
      </c>
      <c r="H300" s="151"/>
      <c r="I300" s="7">
        <v>24300</v>
      </c>
      <c r="J300" s="7">
        <v>30</v>
      </c>
      <c r="K300" s="16"/>
      <c r="L300" s="18">
        <f t="shared" si="33"/>
        <v>2</v>
      </c>
      <c r="M300" s="7">
        <v>2</v>
      </c>
      <c r="N300" s="7"/>
      <c r="O300" s="99" t="s">
        <v>34</v>
      </c>
      <c r="P300" s="7" t="s">
        <v>486</v>
      </c>
      <c r="Q300" s="37" t="s">
        <v>493</v>
      </c>
      <c r="R300" s="178">
        <f t="shared" si="35"/>
        <v>98560.8</v>
      </c>
      <c r="S300" s="16">
        <v>52</v>
      </c>
      <c r="T300" s="16"/>
      <c r="U300" s="16" t="s">
        <v>1257</v>
      </c>
      <c r="V300" s="33" t="s">
        <v>424</v>
      </c>
      <c r="W300" s="7" t="s">
        <v>10</v>
      </c>
      <c r="X300" s="7" t="s">
        <v>49</v>
      </c>
      <c r="Y300" s="101">
        <v>44562</v>
      </c>
      <c r="Z300" s="5" t="s">
        <v>840</v>
      </c>
      <c r="AA300" s="5" t="s">
        <v>841</v>
      </c>
    </row>
    <row r="301" spans="1:27" s="74" customFormat="1" ht="79.5" customHeight="1" x14ac:dyDescent="0.2">
      <c r="A301" s="45">
        <v>36</v>
      </c>
      <c r="B301" s="21" t="s">
        <v>43</v>
      </c>
      <c r="C301" s="94" t="s">
        <v>838</v>
      </c>
      <c r="D301" s="5" t="s">
        <v>844</v>
      </c>
      <c r="E301" s="186" t="s">
        <v>414</v>
      </c>
      <c r="F301" s="30"/>
      <c r="G301" s="78">
        <v>983</v>
      </c>
      <c r="H301" s="151"/>
      <c r="I301" s="7">
        <v>39200</v>
      </c>
      <c r="J301" s="7">
        <v>30</v>
      </c>
      <c r="K301" s="16"/>
      <c r="L301" s="18">
        <f t="shared" si="33"/>
        <v>1</v>
      </c>
      <c r="M301" s="7">
        <v>1</v>
      </c>
      <c r="N301" s="7"/>
      <c r="O301" s="99" t="s">
        <v>34</v>
      </c>
      <c r="P301" s="7" t="s">
        <v>486</v>
      </c>
      <c r="Q301" s="37" t="s">
        <v>493</v>
      </c>
      <c r="R301" s="178">
        <f t="shared" si="35"/>
        <v>158995.19999999998</v>
      </c>
      <c r="S301" s="16">
        <v>52</v>
      </c>
      <c r="T301" s="16"/>
      <c r="U301" s="16" t="s">
        <v>1257</v>
      </c>
      <c r="V301" s="33" t="s">
        <v>424</v>
      </c>
      <c r="W301" s="7" t="s">
        <v>10</v>
      </c>
      <c r="X301" s="7" t="s">
        <v>49</v>
      </c>
      <c r="Y301" s="101">
        <v>44562</v>
      </c>
      <c r="Z301" s="5" t="s">
        <v>840</v>
      </c>
      <c r="AA301" s="5" t="s">
        <v>841</v>
      </c>
    </row>
    <row r="302" spans="1:27" s="74" customFormat="1" ht="79.5" customHeight="1" x14ac:dyDescent="0.2">
      <c r="A302" s="45">
        <v>37</v>
      </c>
      <c r="B302" s="21" t="s">
        <v>43</v>
      </c>
      <c r="C302" s="94" t="s">
        <v>838</v>
      </c>
      <c r="D302" s="5" t="s">
        <v>845</v>
      </c>
      <c r="E302" s="186" t="s">
        <v>414</v>
      </c>
      <c r="F302" s="30"/>
      <c r="G302" s="78">
        <v>986</v>
      </c>
      <c r="H302" s="151"/>
      <c r="I302" s="7">
        <v>33700</v>
      </c>
      <c r="J302" s="7">
        <v>30</v>
      </c>
      <c r="K302" s="16"/>
      <c r="L302" s="18">
        <f t="shared" si="33"/>
        <v>1</v>
      </c>
      <c r="M302" s="7">
        <v>1</v>
      </c>
      <c r="N302" s="7"/>
      <c r="O302" s="99" t="s">
        <v>34</v>
      </c>
      <c r="P302" s="7" t="s">
        <v>486</v>
      </c>
      <c r="Q302" s="37" t="s">
        <v>493</v>
      </c>
      <c r="R302" s="178">
        <f t="shared" si="35"/>
        <v>136687.19999999998</v>
      </c>
      <c r="S302" s="16">
        <v>52</v>
      </c>
      <c r="T302" s="16"/>
      <c r="U302" s="16" t="s">
        <v>1257</v>
      </c>
      <c r="V302" s="33" t="s">
        <v>424</v>
      </c>
      <c r="W302" s="7" t="s">
        <v>10</v>
      </c>
      <c r="X302" s="7" t="s">
        <v>49</v>
      </c>
      <c r="Y302" s="101">
        <v>44562</v>
      </c>
      <c r="Z302" s="5" t="s">
        <v>840</v>
      </c>
      <c r="AA302" s="5" t="s">
        <v>841</v>
      </c>
    </row>
    <row r="303" spans="1:27" s="74" customFormat="1" ht="79.5" customHeight="1" x14ac:dyDescent="0.2">
      <c r="A303" s="45">
        <v>38</v>
      </c>
      <c r="B303" s="21" t="s">
        <v>43</v>
      </c>
      <c r="C303" s="94" t="s">
        <v>838</v>
      </c>
      <c r="D303" s="5" t="s">
        <v>845</v>
      </c>
      <c r="E303" s="186" t="s">
        <v>414</v>
      </c>
      <c r="F303" s="30"/>
      <c r="G303" s="78" t="s">
        <v>846</v>
      </c>
      <c r="H303" s="151"/>
      <c r="I303" s="7">
        <v>24300</v>
      </c>
      <c r="J303" s="7">
        <v>30</v>
      </c>
      <c r="K303" s="16"/>
      <c r="L303" s="18">
        <f t="shared" si="33"/>
        <v>2</v>
      </c>
      <c r="M303" s="7">
        <v>2</v>
      </c>
      <c r="N303" s="7"/>
      <c r="O303" s="99" t="s">
        <v>34</v>
      </c>
      <c r="P303" s="7" t="s">
        <v>486</v>
      </c>
      <c r="Q303" s="37" t="s">
        <v>493</v>
      </c>
      <c r="R303" s="178">
        <f t="shared" si="35"/>
        <v>98560.8</v>
      </c>
      <c r="S303" s="16">
        <v>52</v>
      </c>
      <c r="T303" s="16"/>
      <c r="U303" s="16" t="s">
        <v>479</v>
      </c>
      <c r="V303" s="33" t="s">
        <v>424</v>
      </c>
      <c r="W303" s="7" t="s">
        <v>10</v>
      </c>
      <c r="X303" s="7" t="s">
        <v>49</v>
      </c>
      <c r="Y303" s="101">
        <v>44562</v>
      </c>
      <c r="Z303" s="5" t="s">
        <v>840</v>
      </c>
      <c r="AA303" s="5" t="s">
        <v>841</v>
      </c>
    </row>
    <row r="304" spans="1:27" s="74" customFormat="1" ht="79.5" customHeight="1" x14ac:dyDescent="0.2">
      <c r="A304" s="45">
        <v>39</v>
      </c>
      <c r="B304" s="21" t="s">
        <v>43</v>
      </c>
      <c r="C304" s="94" t="s">
        <v>838</v>
      </c>
      <c r="D304" s="5" t="s">
        <v>1184</v>
      </c>
      <c r="E304" s="186" t="s">
        <v>414</v>
      </c>
      <c r="F304" s="30"/>
      <c r="G304" s="125">
        <v>998</v>
      </c>
      <c r="H304" s="151"/>
      <c r="I304" s="7">
        <v>39000</v>
      </c>
      <c r="J304" s="7">
        <v>30</v>
      </c>
      <c r="K304" s="16"/>
      <c r="L304" s="18">
        <f t="shared" si="33"/>
        <v>1</v>
      </c>
      <c r="M304" s="7">
        <v>1</v>
      </c>
      <c r="N304" s="7"/>
      <c r="O304" s="99" t="s">
        <v>1260</v>
      </c>
      <c r="P304" s="7" t="s">
        <v>486</v>
      </c>
      <c r="Q304" s="37" t="s">
        <v>493</v>
      </c>
      <c r="R304" s="178">
        <f t="shared" si="35"/>
        <v>158184</v>
      </c>
      <c r="S304" s="16">
        <v>52</v>
      </c>
      <c r="T304" s="16"/>
      <c r="U304" s="16" t="s">
        <v>1257</v>
      </c>
      <c r="V304" s="33" t="s">
        <v>424</v>
      </c>
      <c r="W304" s="7" t="s">
        <v>10</v>
      </c>
      <c r="X304" s="7" t="s">
        <v>49</v>
      </c>
      <c r="Y304" s="101">
        <v>44562</v>
      </c>
      <c r="Z304" s="5" t="s">
        <v>840</v>
      </c>
      <c r="AA304" s="5" t="s">
        <v>841</v>
      </c>
    </row>
    <row r="305" spans="1:27" s="74" customFormat="1" ht="79.5" customHeight="1" x14ac:dyDescent="0.2">
      <c r="A305" s="45">
        <v>40</v>
      </c>
      <c r="B305" s="21" t="s">
        <v>43</v>
      </c>
      <c r="C305" s="94" t="s">
        <v>838</v>
      </c>
      <c r="D305" s="218" t="s">
        <v>847</v>
      </c>
      <c r="E305" s="186" t="s">
        <v>414</v>
      </c>
      <c r="F305" s="30"/>
      <c r="G305" s="125">
        <v>1000</v>
      </c>
      <c r="H305" s="151"/>
      <c r="I305" s="7">
        <v>29100</v>
      </c>
      <c r="J305" s="7">
        <v>30</v>
      </c>
      <c r="K305" s="16"/>
      <c r="L305" s="18">
        <f t="shared" si="33"/>
        <v>1</v>
      </c>
      <c r="M305" s="7">
        <v>1</v>
      </c>
      <c r="N305" s="7"/>
      <c r="O305" s="99" t="s">
        <v>34</v>
      </c>
      <c r="P305" s="7" t="s">
        <v>486</v>
      </c>
      <c r="Q305" s="37" t="s">
        <v>493</v>
      </c>
      <c r="R305" s="178">
        <f t="shared" ref="R305:R331" si="36">(I305*1.3*2.6*1.2)</f>
        <v>118029.59999999999</v>
      </c>
      <c r="S305" s="16">
        <v>52</v>
      </c>
      <c r="T305" s="16"/>
      <c r="U305" s="16" t="s">
        <v>1257</v>
      </c>
      <c r="V305" s="33" t="s">
        <v>424</v>
      </c>
      <c r="W305" s="7" t="s">
        <v>10</v>
      </c>
      <c r="X305" s="7" t="s">
        <v>49</v>
      </c>
      <c r="Y305" s="101">
        <v>44562</v>
      </c>
      <c r="Z305" s="5" t="s">
        <v>840</v>
      </c>
      <c r="AA305" s="5" t="s">
        <v>841</v>
      </c>
    </row>
    <row r="306" spans="1:27" s="74" customFormat="1" ht="79.5" customHeight="1" x14ac:dyDescent="0.2">
      <c r="A306" s="45">
        <v>41</v>
      </c>
      <c r="B306" s="21" t="s">
        <v>43</v>
      </c>
      <c r="C306" s="94" t="s">
        <v>1185</v>
      </c>
      <c r="D306" s="5" t="s">
        <v>1186</v>
      </c>
      <c r="E306" s="186" t="s">
        <v>414</v>
      </c>
      <c r="F306" s="30"/>
      <c r="G306" s="125">
        <v>1004</v>
      </c>
      <c r="H306" s="151"/>
      <c r="I306" s="7">
        <v>37900</v>
      </c>
      <c r="J306" s="7">
        <v>30</v>
      </c>
      <c r="K306" s="16"/>
      <c r="L306" s="18">
        <f t="shared" si="33"/>
        <v>1</v>
      </c>
      <c r="M306" s="7">
        <v>1</v>
      </c>
      <c r="N306" s="7"/>
      <c r="O306" s="99" t="s">
        <v>34</v>
      </c>
      <c r="P306" s="7" t="s">
        <v>486</v>
      </c>
      <c r="Q306" s="37" t="s">
        <v>493</v>
      </c>
      <c r="R306" s="178">
        <f t="shared" si="36"/>
        <v>153722.4</v>
      </c>
      <c r="S306" s="16">
        <v>52</v>
      </c>
      <c r="T306" s="16"/>
      <c r="U306" s="16" t="s">
        <v>1257</v>
      </c>
      <c r="V306" s="33" t="s">
        <v>424</v>
      </c>
      <c r="W306" s="7" t="s">
        <v>10</v>
      </c>
      <c r="X306" s="7" t="s">
        <v>49</v>
      </c>
      <c r="Y306" s="101">
        <v>44562</v>
      </c>
      <c r="Z306" s="5" t="s">
        <v>1187</v>
      </c>
      <c r="AA306" s="5" t="s">
        <v>841</v>
      </c>
    </row>
    <row r="307" spans="1:27" s="74" customFormat="1" ht="79.5" customHeight="1" x14ac:dyDescent="0.2">
      <c r="A307" s="45">
        <v>42</v>
      </c>
      <c r="B307" s="21" t="s">
        <v>43</v>
      </c>
      <c r="C307" s="94" t="s">
        <v>838</v>
      </c>
      <c r="D307" s="5" t="s">
        <v>848</v>
      </c>
      <c r="E307" s="186" t="s">
        <v>413</v>
      </c>
      <c r="F307" s="30"/>
      <c r="G307" s="125">
        <v>1007</v>
      </c>
      <c r="H307" s="151"/>
      <c r="I307" s="7">
        <v>41900</v>
      </c>
      <c r="J307" s="7">
        <v>30</v>
      </c>
      <c r="K307" s="16"/>
      <c r="L307" s="18">
        <f t="shared" si="33"/>
        <v>1</v>
      </c>
      <c r="M307" s="7">
        <v>1</v>
      </c>
      <c r="N307" s="7"/>
      <c r="O307" s="99" t="s">
        <v>34</v>
      </c>
      <c r="P307" s="7" t="s">
        <v>486</v>
      </c>
      <c r="Q307" s="37" t="s">
        <v>493</v>
      </c>
      <c r="R307" s="178">
        <f t="shared" si="36"/>
        <v>169946.4</v>
      </c>
      <c r="S307" s="16">
        <v>52</v>
      </c>
      <c r="T307" s="16"/>
      <c r="U307" s="16" t="s">
        <v>1257</v>
      </c>
      <c r="V307" s="33" t="s">
        <v>424</v>
      </c>
      <c r="W307" s="7" t="s">
        <v>10</v>
      </c>
      <c r="X307" s="7" t="s">
        <v>49</v>
      </c>
      <c r="Y307" s="101">
        <v>44562</v>
      </c>
      <c r="Z307" s="56" t="s">
        <v>842</v>
      </c>
      <c r="AA307" s="63" t="s">
        <v>1233</v>
      </c>
    </row>
    <row r="308" spans="1:27" s="74" customFormat="1" ht="79.5" customHeight="1" x14ac:dyDescent="0.2">
      <c r="A308" s="45">
        <v>43</v>
      </c>
      <c r="B308" s="21" t="s">
        <v>43</v>
      </c>
      <c r="C308" s="94" t="s">
        <v>838</v>
      </c>
      <c r="D308" s="5" t="s">
        <v>849</v>
      </c>
      <c r="E308" s="186" t="s">
        <v>414</v>
      </c>
      <c r="F308" s="30"/>
      <c r="G308" s="125">
        <v>1012</v>
      </c>
      <c r="H308" s="151"/>
      <c r="I308" s="7">
        <v>24300</v>
      </c>
      <c r="J308" s="7">
        <v>30</v>
      </c>
      <c r="K308" s="16"/>
      <c r="L308" s="18">
        <f t="shared" si="33"/>
        <v>1</v>
      </c>
      <c r="M308" s="7">
        <v>1</v>
      </c>
      <c r="N308" s="7"/>
      <c r="O308" s="99" t="s">
        <v>34</v>
      </c>
      <c r="P308" s="7" t="s">
        <v>486</v>
      </c>
      <c r="Q308" s="37" t="s">
        <v>493</v>
      </c>
      <c r="R308" s="178">
        <f t="shared" si="36"/>
        <v>98560.8</v>
      </c>
      <c r="S308" s="16">
        <v>52</v>
      </c>
      <c r="T308" s="16"/>
      <c r="U308" s="16" t="s">
        <v>1257</v>
      </c>
      <c r="V308" s="33" t="s">
        <v>424</v>
      </c>
      <c r="W308" s="7" t="s">
        <v>10</v>
      </c>
      <c r="X308" s="7" t="s">
        <v>49</v>
      </c>
      <c r="Y308" s="101">
        <v>44562</v>
      </c>
      <c r="Z308" s="5" t="s">
        <v>840</v>
      </c>
      <c r="AA308" s="5" t="s">
        <v>841</v>
      </c>
    </row>
    <row r="309" spans="1:27" s="74" customFormat="1" ht="79.5" customHeight="1" x14ac:dyDescent="0.2">
      <c r="A309" s="45">
        <v>44</v>
      </c>
      <c r="B309" s="21" t="s">
        <v>43</v>
      </c>
      <c r="C309" s="94" t="s">
        <v>838</v>
      </c>
      <c r="D309" s="5" t="s">
        <v>850</v>
      </c>
      <c r="E309" s="186" t="s">
        <v>414</v>
      </c>
      <c r="F309" s="30"/>
      <c r="G309" s="125">
        <v>1011</v>
      </c>
      <c r="H309" s="151"/>
      <c r="I309" s="7">
        <v>24300</v>
      </c>
      <c r="J309" s="7">
        <v>30</v>
      </c>
      <c r="K309" s="16"/>
      <c r="L309" s="18">
        <f t="shared" si="33"/>
        <v>1</v>
      </c>
      <c r="M309" s="7">
        <v>1</v>
      </c>
      <c r="N309" s="7"/>
      <c r="O309" s="99" t="s">
        <v>34</v>
      </c>
      <c r="P309" s="7" t="s">
        <v>486</v>
      </c>
      <c r="Q309" s="37" t="s">
        <v>493</v>
      </c>
      <c r="R309" s="178">
        <f t="shared" si="36"/>
        <v>98560.8</v>
      </c>
      <c r="S309" s="16">
        <v>52</v>
      </c>
      <c r="T309" s="16"/>
      <c r="U309" s="16" t="s">
        <v>1257</v>
      </c>
      <c r="V309" s="33" t="s">
        <v>424</v>
      </c>
      <c r="W309" s="7" t="s">
        <v>10</v>
      </c>
      <c r="X309" s="7" t="s">
        <v>49</v>
      </c>
      <c r="Y309" s="101">
        <v>44562</v>
      </c>
      <c r="Z309" s="5" t="s">
        <v>840</v>
      </c>
      <c r="AA309" s="5" t="s">
        <v>841</v>
      </c>
    </row>
    <row r="310" spans="1:27" s="74" customFormat="1" ht="79.5" customHeight="1" x14ac:dyDescent="0.2">
      <c r="A310" s="45">
        <v>45</v>
      </c>
      <c r="B310" s="21" t="s">
        <v>43</v>
      </c>
      <c r="C310" s="94" t="s">
        <v>838</v>
      </c>
      <c r="D310" s="5" t="s">
        <v>851</v>
      </c>
      <c r="E310" s="186" t="s">
        <v>414</v>
      </c>
      <c r="F310" s="30"/>
      <c r="G310" s="125">
        <v>1008</v>
      </c>
      <c r="H310" s="151"/>
      <c r="I310" s="7">
        <v>29100</v>
      </c>
      <c r="J310" s="7">
        <v>30</v>
      </c>
      <c r="K310" s="16"/>
      <c r="L310" s="18">
        <f t="shared" si="33"/>
        <v>1</v>
      </c>
      <c r="M310" s="7">
        <v>1</v>
      </c>
      <c r="N310" s="7"/>
      <c r="O310" s="99" t="s">
        <v>34</v>
      </c>
      <c r="P310" s="7" t="s">
        <v>486</v>
      </c>
      <c r="Q310" s="37" t="s">
        <v>493</v>
      </c>
      <c r="R310" s="178">
        <f t="shared" si="36"/>
        <v>118029.59999999999</v>
      </c>
      <c r="S310" s="16">
        <v>52</v>
      </c>
      <c r="T310" s="16"/>
      <c r="U310" s="16" t="s">
        <v>1257</v>
      </c>
      <c r="V310" s="33" t="s">
        <v>424</v>
      </c>
      <c r="W310" s="7" t="s">
        <v>10</v>
      </c>
      <c r="X310" s="7" t="s">
        <v>49</v>
      </c>
      <c r="Y310" s="101">
        <v>44562</v>
      </c>
      <c r="Z310" s="5" t="s">
        <v>840</v>
      </c>
      <c r="AA310" s="5" t="s">
        <v>841</v>
      </c>
    </row>
    <row r="311" spans="1:27" s="74" customFormat="1" ht="79.5" customHeight="1" x14ac:dyDescent="0.2">
      <c r="A311" s="45">
        <v>46</v>
      </c>
      <c r="B311" s="21" t="s">
        <v>43</v>
      </c>
      <c r="C311" s="94" t="s">
        <v>838</v>
      </c>
      <c r="D311" s="5" t="s">
        <v>852</v>
      </c>
      <c r="E311" s="186" t="s">
        <v>414</v>
      </c>
      <c r="F311" s="30"/>
      <c r="G311" s="125">
        <v>1017</v>
      </c>
      <c r="H311" s="151"/>
      <c r="I311" s="7">
        <v>25300</v>
      </c>
      <c r="J311" s="7">
        <v>30</v>
      </c>
      <c r="K311" s="16"/>
      <c r="L311" s="18">
        <f t="shared" si="33"/>
        <v>1</v>
      </c>
      <c r="M311" s="7">
        <v>1</v>
      </c>
      <c r="N311" s="7"/>
      <c r="O311" s="99" t="s">
        <v>34</v>
      </c>
      <c r="P311" s="7" t="s">
        <v>486</v>
      </c>
      <c r="Q311" s="37" t="s">
        <v>493</v>
      </c>
      <c r="R311" s="178">
        <f t="shared" si="36"/>
        <v>102616.8</v>
      </c>
      <c r="S311" s="16">
        <v>52</v>
      </c>
      <c r="T311" s="16"/>
      <c r="U311" s="16" t="s">
        <v>1257</v>
      </c>
      <c r="V311" s="33" t="s">
        <v>424</v>
      </c>
      <c r="W311" s="7" t="s">
        <v>10</v>
      </c>
      <c r="X311" s="7" t="s">
        <v>49</v>
      </c>
      <c r="Y311" s="101">
        <v>44562</v>
      </c>
      <c r="Z311" s="5" t="s">
        <v>840</v>
      </c>
      <c r="AA311" s="5" t="s">
        <v>841</v>
      </c>
    </row>
    <row r="312" spans="1:27" s="74" customFormat="1" ht="79.5" customHeight="1" x14ac:dyDescent="0.2">
      <c r="A312" s="45">
        <v>47</v>
      </c>
      <c r="B312" s="21" t="s">
        <v>43</v>
      </c>
      <c r="C312" s="94" t="s">
        <v>838</v>
      </c>
      <c r="D312" s="5" t="s">
        <v>853</v>
      </c>
      <c r="E312" s="186" t="s">
        <v>414</v>
      </c>
      <c r="F312" s="30"/>
      <c r="G312" s="125">
        <v>1018</v>
      </c>
      <c r="H312" s="151"/>
      <c r="I312" s="7">
        <v>30300</v>
      </c>
      <c r="J312" s="7">
        <v>30</v>
      </c>
      <c r="K312" s="16"/>
      <c r="L312" s="18">
        <f t="shared" si="33"/>
        <v>1</v>
      </c>
      <c r="M312" s="7">
        <v>1</v>
      </c>
      <c r="N312" s="7"/>
      <c r="O312" s="99" t="s">
        <v>34</v>
      </c>
      <c r="P312" s="7" t="s">
        <v>486</v>
      </c>
      <c r="Q312" s="37" t="s">
        <v>493</v>
      </c>
      <c r="R312" s="178">
        <f t="shared" si="36"/>
        <v>122896.79999999999</v>
      </c>
      <c r="S312" s="16">
        <v>52</v>
      </c>
      <c r="T312" s="16"/>
      <c r="U312" s="16" t="s">
        <v>1257</v>
      </c>
      <c r="V312" s="33" t="s">
        <v>424</v>
      </c>
      <c r="W312" s="7" t="s">
        <v>10</v>
      </c>
      <c r="X312" s="7" t="s">
        <v>49</v>
      </c>
      <c r="Y312" s="101">
        <v>44562</v>
      </c>
      <c r="Z312" s="5" t="s">
        <v>840</v>
      </c>
      <c r="AA312" s="5" t="s">
        <v>841</v>
      </c>
    </row>
    <row r="313" spans="1:27" s="74" customFormat="1" ht="52.5" customHeight="1" x14ac:dyDescent="0.2">
      <c r="A313" s="45">
        <v>48</v>
      </c>
      <c r="B313" s="21" t="s">
        <v>43</v>
      </c>
      <c r="C313" s="72" t="s">
        <v>409</v>
      </c>
      <c r="D313" s="5" t="s">
        <v>224</v>
      </c>
      <c r="E313" s="186" t="s">
        <v>414</v>
      </c>
      <c r="F313" s="30"/>
      <c r="G313" s="7">
        <v>833</v>
      </c>
      <c r="H313" s="24"/>
      <c r="I313" s="7">
        <v>42000</v>
      </c>
      <c r="J313" s="7">
        <v>30</v>
      </c>
      <c r="K313" s="76"/>
      <c r="L313" s="18">
        <f t="shared" si="33"/>
        <v>1</v>
      </c>
      <c r="M313" s="7"/>
      <c r="N313" s="7">
        <v>1</v>
      </c>
      <c r="O313" s="99" t="s">
        <v>34</v>
      </c>
      <c r="P313" s="7" t="s">
        <v>486</v>
      </c>
      <c r="Q313" s="37" t="s">
        <v>492</v>
      </c>
      <c r="R313" s="178">
        <f t="shared" si="36"/>
        <v>170352</v>
      </c>
      <c r="S313" s="16">
        <v>52</v>
      </c>
      <c r="T313" s="16"/>
      <c r="U313" s="16" t="s">
        <v>1257</v>
      </c>
      <c r="V313" s="33" t="s">
        <v>424</v>
      </c>
      <c r="W313" s="16">
        <v>2</v>
      </c>
      <c r="X313" s="36" t="s">
        <v>49</v>
      </c>
      <c r="Y313" s="101">
        <v>44378</v>
      </c>
      <c r="Z313" s="75" t="s">
        <v>826</v>
      </c>
      <c r="AA313" s="56" t="s">
        <v>1188</v>
      </c>
    </row>
    <row r="314" spans="1:27" s="74" customFormat="1" ht="52.5" customHeight="1" x14ac:dyDescent="0.2">
      <c r="A314" s="45">
        <v>49</v>
      </c>
      <c r="B314" s="21" t="s">
        <v>43</v>
      </c>
      <c r="C314" s="72" t="s">
        <v>409</v>
      </c>
      <c r="D314" s="5" t="s">
        <v>296</v>
      </c>
      <c r="E314" s="186" t="s">
        <v>414</v>
      </c>
      <c r="F314" s="30"/>
      <c r="G314" s="7">
        <v>834</v>
      </c>
      <c r="H314" s="24"/>
      <c r="I314" s="7">
        <v>19700</v>
      </c>
      <c r="J314" s="7">
        <v>30</v>
      </c>
      <c r="K314" s="76"/>
      <c r="L314" s="18">
        <f t="shared" si="33"/>
        <v>1</v>
      </c>
      <c r="M314" s="7"/>
      <c r="N314" s="7">
        <v>1</v>
      </c>
      <c r="O314" s="99" t="s">
        <v>34</v>
      </c>
      <c r="P314" s="7" t="s">
        <v>486</v>
      </c>
      <c r="Q314" s="37" t="s">
        <v>492</v>
      </c>
      <c r="R314" s="178">
        <f t="shared" si="36"/>
        <v>79903.199999999997</v>
      </c>
      <c r="S314" s="16">
        <v>52</v>
      </c>
      <c r="T314" s="16"/>
      <c r="U314" s="16" t="s">
        <v>1257</v>
      </c>
      <c r="V314" s="33" t="s">
        <v>424</v>
      </c>
      <c r="W314" s="16">
        <v>2</v>
      </c>
      <c r="X314" s="36" t="s">
        <v>49</v>
      </c>
      <c r="Y314" s="101">
        <v>44378</v>
      </c>
      <c r="Z314" s="75" t="s">
        <v>826</v>
      </c>
      <c r="AA314" s="56" t="s">
        <v>1188</v>
      </c>
    </row>
    <row r="315" spans="1:27" s="74" customFormat="1" ht="80.25" customHeight="1" x14ac:dyDescent="0.2">
      <c r="A315" s="45">
        <v>50</v>
      </c>
      <c r="B315" s="21" t="s">
        <v>43</v>
      </c>
      <c r="C315" s="72" t="s">
        <v>409</v>
      </c>
      <c r="D315" s="5" t="s">
        <v>462</v>
      </c>
      <c r="E315" s="186" t="s">
        <v>414</v>
      </c>
      <c r="F315" s="30"/>
      <c r="G315" s="7">
        <v>166</v>
      </c>
      <c r="H315" s="24"/>
      <c r="I315" s="7">
        <v>48400</v>
      </c>
      <c r="J315" s="7">
        <v>30</v>
      </c>
      <c r="K315" s="76"/>
      <c r="L315" s="18">
        <v>1</v>
      </c>
      <c r="M315" s="7">
        <v>1</v>
      </c>
      <c r="N315" s="7"/>
      <c r="O315" s="99" t="s">
        <v>34</v>
      </c>
      <c r="P315" s="7" t="s">
        <v>486</v>
      </c>
      <c r="Q315" s="65" t="s">
        <v>501</v>
      </c>
      <c r="R315" s="178">
        <f t="shared" si="36"/>
        <v>196310.39999999999</v>
      </c>
      <c r="S315" s="16">
        <v>52</v>
      </c>
      <c r="T315" s="16"/>
      <c r="U315" s="16" t="s">
        <v>1257</v>
      </c>
      <c r="V315" s="33" t="s">
        <v>424</v>
      </c>
      <c r="W315" s="16">
        <v>2</v>
      </c>
      <c r="X315" s="36" t="s">
        <v>49</v>
      </c>
      <c r="Y315" s="101">
        <v>44378</v>
      </c>
      <c r="Z315" s="75" t="s">
        <v>826</v>
      </c>
      <c r="AA315" s="56" t="s">
        <v>1188</v>
      </c>
    </row>
    <row r="316" spans="1:27" s="74" customFormat="1" ht="80.25" customHeight="1" x14ac:dyDescent="0.2">
      <c r="A316" s="45">
        <v>51</v>
      </c>
      <c r="B316" s="21" t="s">
        <v>43</v>
      </c>
      <c r="C316" s="72" t="s">
        <v>409</v>
      </c>
      <c r="D316" s="218" t="s">
        <v>462</v>
      </c>
      <c r="E316" s="186" t="s">
        <v>414</v>
      </c>
      <c r="F316" s="30"/>
      <c r="G316" s="7">
        <v>137</v>
      </c>
      <c r="H316" s="24"/>
      <c r="I316" s="7">
        <v>48400</v>
      </c>
      <c r="J316" s="7">
        <v>30</v>
      </c>
      <c r="K316" s="76"/>
      <c r="L316" s="18">
        <v>1</v>
      </c>
      <c r="M316" s="7">
        <v>1</v>
      </c>
      <c r="N316" s="7"/>
      <c r="O316" s="99" t="s">
        <v>34</v>
      </c>
      <c r="P316" s="7" t="s">
        <v>486</v>
      </c>
      <c r="Q316" s="65" t="s">
        <v>501</v>
      </c>
      <c r="R316" s="178">
        <f t="shared" si="36"/>
        <v>196310.39999999999</v>
      </c>
      <c r="S316" s="16">
        <v>52</v>
      </c>
      <c r="T316" s="16"/>
      <c r="U316" s="16" t="s">
        <v>1257</v>
      </c>
      <c r="V316" s="33" t="s">
        <v>424</v>
      </c>
      <c r="W316" s="16">
        <v>2</v>
      </c>
      <c r="X316" s="36" t="s">
        <v>49</v>
      </c>
      <c r="Y316" s="101">
        <v>44378</v>
      </c>
      <c r="Z316" s="75" t="s">
        <v>826</v>
      </c>
      <c r="AA316" s="56" t="s">
        <v>1188</v>
      </c>
    </row>
    <row r="317" spans="1:27" s="74" customFormat="1" ht="80.25" customHeight="1" x14ac:dyDescent="0.2">
      <c r="A317" s="45">
        <v>52</v>
      </c>
      <c r="B317" s="21" t="s">
        <v>43</v>
      </c>
      <c r="C317" s="72" t="s">
        <v>409</v>
      </c>
      <c r="D317" s="5" t="s">
        <v>462</v>
      </c>
      <c r="E317" s="186" t="s">
        <v>414</v>
      </c>
      <c r="F317" s="30"/>
      <c r="G317" s="7" t="s">
        <v>1189</v>
      </c>
      <c r="H317" s="24"/>
      <c r="I317" s="7">
        <v>35000</v>
      </c>
      <c r="J317" s="7">
        <v>30</v>
      </c>
      <c r="K317" s="76"/>
      <c r="L317" s="18">
        <v>2</v>
      </c>
      <c r="M317" s="7">
        <v>2</v>
      </c>
      <c r="N317" s="7"/>
      <c r="O317" s="99" t="s">
        <v>34</v>
      </c>
      <c r="P317" s="7" t="s">
        <v>486</v>
      </c>
      <c r="Q317" s="65" t="s">
        <v>501</v>
      </c>
      <c r="R317" s="178">
        <f t="shared" si="36"/>
        <v>141960</v>
      </c>
      <c r="S317" s="16">
        <v>52</v>
      </c>
      <c r="T317" s="16"/>
      <c r="U317" s="16" t="s">
        <v>1257</v>
      </c>
      <c r="V317" s="33" t="s">
        <v>424</v>
      </c>
      <c r="W317" s="16">
        <v>2</v>
      </c>
      <c r="X317" s="36" t="s">
        <v>49</v>
      </c>
      <c r="Y317" s="101">
        <v>44378</v>
      </c>
      <c r="Z317" s="75" t="s">
        <v>826</v>
      </c>
      <c r="AA317" s="56" t="s">
        <v>1188</v>
      </c>
    </row>
    <row r="318" spans="1:27" s="74" customFormat="1" ht="80.25" customHeight="1" x14ac:dyDescent="0.2">
      <c r="A318" s="45">
        <v>53</v>
      </c>
      <c r="B318" s="21" t="s">
        <v>43</v>
      </c>
      <c r="C318" s="72" t="s">
        <v>409</v>
      </c>
      <c r="D318" s="5" t="s">
        <v>557</v>
      </c>
      <c r="E318" s="186" t="s">
        <v>414</v>
      </c>
      <c r="F318" s="30"/>
      <c r="G318" s="7">
        <v>155</v>
      </c>
      <c r="H318" s="24"/>
      <c r="I318" s="7">
        <v>35000</v>
      </c>
      <c r="J318" s="7">
        <v>30</v>
      </c>
      <c r="K318" s="76"/>
      <c r="L318" s="18">
        <f t="shared" si="33"/>
        <v>1</v>
      </c>
      <c r="M318" s="7">
        <v>1</v>
      </c>
      <c r="N318" s="7"/>
      <c r="O318" s="99" t="s">
        <v>34</v>
      </c>
      <c r="P318" s="7" t="s">
        <v>486</v>
      </c>
      <c r="Q318" s="65" t="s">
        <v>501</v>
      </c>
      <c r="R318" s="178">
        <f t="shared" si="36"/>
        <v>141960</v>
      </c>
      <c r="S318" s="16">
        <v>52</v>
      </c>
      <c r="T318" s="16"/>
      <c r="U318" s="16" t="s">
        <v>1257</v>
      </c>
      <c r="V318" s="33" t="s">
        <v>424</v>
      </c>
      <c r="W318" s="16">
        <v>2</v>
      </c>
      <c r="X318" s="36" t="s">
        <v>49</v>
      </c>
      <c r="Y318" s="101">
        <v>44378</v>
      </c>
      <c r="Z318" s="75" t="s">
        <v>826</v>
      </c>
      <c r="AA318" s="56" t="s">
        <v>1188</v>
      </c>
    </row>
    <row r="319" spans="1:27" s="74" customFormat="1" ht="80.25" customHeight="1" x14ac:dyDescent="0.2">
      <c r="A319" s="45">
        <v>54</v>
      </c>
      <c r="B319" s="21" t="s">
        <v>43</v>
      </c>
      <c r="C319" s="72" t="s">
        <v>409</v>
      </c>
      <c r="D319" s="5" t="s">
        <v>558</v>
      </c>
      <c r="E319" s="186" t="s">
        <v>414</v>
      </c>
      <c r="F319" s="30"/>
      <c r="G319" s="7">
        <v>836</v>
      </c>
      <c r="H319" s="24"/>
      <c r="I319" s="7">
        <v>35000</v>
      </c>
      <c r="J319" s="7">
        <v>30</v>
      </c>
      <c r="K319" s="76"/>
      <c r="L319" s="18">
        <f t="shared" si="33"/>
        <v>1</v>
      </c>
      <c r="M319" s="7">
        <v>1</v>
      </c>
      <c r="N319" s="7"/>
      <c r="O319" s="99" t="s">
        <v>34</v>
      </c>
      <c r="P319" s="7" t="s">
        <v>486</v>
      </c>
      <c r="Q319" s="65" t="s">
        <v>501</v>
      </c>
      <c r="R319" s="178">
        <f t="shared" si="36"/>
        <v>141960</v>
      </c>
      <c r="S319" s="16">
        <v>52</v>
      </c>
      <c r="T319" s="16"/>
      <c r="U319" s="16" t="s">
        <v>1257</v>
      </c>
      <c r="V319" s="33" t="s">
        <v>424</v>
      </c>
      <c r="W319" s="16">
        <v>2</v>
      </c>
      <c r="X319" s="36" t="s">
        <v>49</v>
      </c>
      <c r="Y319" s="101">
        <v>44378</v>
      </c>
      <c r="Z319" s="75" t="s">
        <v>826</v>
      </c>
      <c r="AA319" s="56" t="s">
        <v>1188</v>
      </c>
    </row>
    <row r="320" spans="1:27" s="74" customFormat="1" ht="63" customHeight="1" x14ac:dyDescent="0.2">
      <c r="A320" s="45">
        <v>55</v>
      </c>
      <c r="B320" s="21" t="s">
        <v>43</v>
      </c>
      <c r="C320" s="72" t="s">
        <v>409</v>
      </c>
      <c r="D320" s="5" t="s">
        <v>463</v>
      </c>
      <c r="E320" s="186" t="s">
        <v>414</v>
      </c>
      <c r="F320" s="30"/>
      <c r="G320" s="7">
        <v>517</v>
      </c>
      <c r="H320" s="24"/>
      <c r="I320" s="7">
        <v>35000</v>
      </c>
      <c r="J320" s="7">
        <v>30</v>
      </c>
      <c r="K320" s="76"/>
      <c r="L320" s="18">
        <f t="shared" si="33"/>
        <v>1</v>
      </c>
      <c r="M320" s="7">
        <v>1</v>
      </c>
      <c r="N320" s="7"/>
      <c r="O320" s="99" t="s">
        <v>34</v>
      </c>
      <c r="P320" s="7" t="s">
        <v>486</v>
      </c>
      <c r="Q320" s="65" t="s">
        <v>501</v>
      </c>
      <c r="R320" s="178">
        <f t="shared" si="36"/>
        <v>141960</v>
      </c>
      <c r="S320" s="16">
        <v>52</v>
      </c>
      <c r="T320" s="16"/>
      <c r="U320" s="16" t="s">
        <v>1257</v>
      </c>
      <c r="V320" s="33" t="s">
        <v>424</v>
      </c>
      <c r="W320" s="16">
        <v>2</v>
      </c>
      <c r="X320" s="36" t="s">
        <v>49</v>
      </c>
      <c r="Y320" s="101">
        <v>44378</v>
      </c>
      <c r="Z320" s="75" t="s">
        <v>826</v>
      </c>
      <c r="AA320" s="56" t="s">
        <v>1188</v>
      </c>
    </row>
    <row r="321" spans="1:27" s="74" customFormat="1" ht="80.25" customHeight="1" x14ac:dyDescent="0.2">
      <c r="A321" s="45">
        <v>56</v>
      </c>
      <c r="B321" s="21" t="s">
        <v>43</v>
      </c>
      <c r="C321" s="72" t="s">
        <v>409</v>
      </c>
      <c r="D321" s="218" t="s">
        <v>1190</v>
      </c>
      <c r="E321" s="186" t="s">
        <v>414</v>
      </c>
      <c r="F321" s="30"/>
      <c r="G321" s="7">
        <v>457</v>
      </c>
      <c r="H321" s="24"/>
      <c r="I321" s="7">
        <v>31300</v>
      </c>
      <c r="J321" s="7">
        <v>30</v>
      </c>
      <c r="K321" s="76"/>
      <c r="L321" s="18">
        <f t="shared" si="33"/>
        <v>1</v>
      </c>
      <c r="M321" s="7">
        <v>1</v>
      </c>
      <c r="N321" s="7"/>
      <c r="O321" s="99" t="s">
        <v>1260</v>
      </c>
      <c r="P321" s="7" t="s">
        <v>486</v>
      </c>
      <c r="Q321" s="65" t="s">
        <v>501</v>
      </c>
      <c r="R321" s="178">
        <f t="shared" si="36"/>
        <v>126952.79999999999</v>
      </c>
      <c r="S321" s="16">
        <v>52</v>
      </c>
      <c r="T321" s="16"/>
      <c r="U321" s="16" t="s">
        <v>1257</v>
      </c>
      <c r="V321" s="33" t="s">
        <v>424</v>
      </c>
      <c r="W321" s="16">
        <v>2</v>
      </c>
      <c r="X321" s="36" t="s">
        <v>49</v>
      </c>
      <c r="Y321" s="101">
        <v>44409</v>
      </c>
      <c r="Z321" s="75" t="s">
        <v>826</v>
      </c>
      <c r="AA321" s="56" t="s">
        <v>1188</v>
      </c>
    </row>
    <row r="322" spans="1:27" s="74" customFormat="1" ht="63" customHeight="1" x14ac:dyDescent="0.2">
      <c r="A322" s="45">
        <v>57</v>
      </c>
      <c r="B322" s="21" t="s">
        <v>43</v>
      </c>
      <c r="C322" s="72" t="s">
        <v>409</v>
      </c>
      <c r="D322" s="218" t="s">
        <v>463</v>
      </c>
      <c r="E322" s="186" t="s">
        <v>414</v>
      </c>
      <c r="F322" s="30"/>
      <c r="G322" s="7" t="s">
        <v>1191</v>
      </c>
      <c r="H322" s="24"/>
      <c r="I322" s="7">
        <v>35000</v>
      </c>
      <c r="J322" s="7">
        <v>30</v>
      </c>
      <c r="K322" s="76"/>
      <c r="L322" s="18">
        <f t="shared" si="33"/>
        <v>3</v>
      </c>
      <c r="M322" s="7">
        <v>3</v>
      </c>
      <c r="N322" s="7"/>
      <c r="O322" s="99" t="s">
        <v>34</v>
      </c>
      <c r="P322" s="7" t="s">
        <v>486</v>
      </c>
      <c r="Q322" s="65" t="s">
        <v>501</v>
      </c>
      <c r="R322" s="178">
        <f t="shared" si="36"/>
        <v>141960</v>
      </c>
      <c r="S322" s="16">
        <v>52</v>
      </c>
      <c r="T322" s="16"/>
      <c r="U322" s="16" t="s">
        <v>1257</v>
      </c>
      <c r="V322" s="33" t="s">
        <v>424</v>
      </c>
      <c r="W322" s="16">
        <v>2</v>
      </c>
      <c r="X322" s="36" t="s">
        <v>49</v>
      </c>
      <c r="Y322" s="101">
        <v>44378</v>
      </c>
      <c r="Z322" s="75" t="s">
        <v>826</v>
      </c>
      <c r="AA322" s="56" t="s">
        <v>1188</v>
      </c>
    </row>
    <row r="323" spans="1:27" s="74" customFormat="1" ht="87" customHeight="1" x14ac:dyDescent="0.2">
      <c r="A323" s="45">
        <v>58</v>
      </c>
      <c r="B323" s="21" t="s">
        <v>43</v>
      </c>
      <c r="C323" s="72" t="s">
        <v>409</v>
      </c>
      <c r="D323" s="218" t="s">
        <v>464</v>
      </c>
      <c r="E323" s="186" t="s">
        <v>414</v>
      </c>
      <c r="F323" s="30"/>
      <c r="G323" s="7">
        <v>888</v>
      </c>
      <c r="H323" s="24"/>
      <c r="I323" s="7">
        <v>48400</v>
      </c>
      <c r="J323" s="7">
        <v>30</v>
      </c>
      <c r="K323" s="76"/>
      <c r="L323" s="18">
        <f t="shared" si="33"/>
        <v>1</v>
      </c>
      <c r="M323" s="7">
        <v>1</v>
      </c>
      <c r="N323" s="7"/>
      <c r="O323" s="99" t="s">
        <v>34</v>
      </c>
      <c r="P323" s="7" t="s">
        <v>486</v>
      </c>
      <c r="Q323" s="65" t="s">
        <v>501</v>
      </c>
      <c r="R323" s="178">
        <f t="shared" si="36"/>
        <v>196310.39999999999</v>
      </c>
      <c r="S323" s="16">
        <v>52</v>
      </c>
      <c r="T323" s="16"/>
      <c r="U323" s="16" t="s">
        <v>1257</v>
      </c>
      <c r="V323" s="33" t="s">
        <v>424</v>
      </c>
      <c r="W323" s="16">
        <v>2</v>
      </c>
      <c r="X323" s="36" t="s">
        <v>49</v>
      </c>
      <c r="Y323" s="101">
        <v>44378</v>
      </c>
      <c r="Z323" s="75" t="s">
        <v>826</v>
      </c>
      <c r="AA323" s="56" t="s">
        <v>1188</v>
      </c>
    </row>
    <row r="324" spans="1:27" s="74" customFormat="1" ht="87" customHeight="1" x14ac:dyDescent="0.2">
      <c r="A324" s="45">
        <v>59</v>
      </c>
      <c r="B324" s="21" t="s">
        <v>43</v>
      </c>
      <c r="C324" s="72" t="s">
        <v>409</v>
      </c>
      <c r="D324" s="5" t="s">
        <v>464</v>
      </c>
      <c r="E324" s="186" t="s">
        <v>414</v>
      </c>
      <c r="F324" s="30"/>
      <c r="G324" s="7" t="s">
        <v>1192</v>
      </c>
      <c r="H324" s="24"/>
      <c r="I324" s="7">
        <v>35000</v>
      </c>
      <c r="J324" s="7">
        <v>30</v>
      </c>
      <c r="K324" s="76"/>
      <c r="L324" s="18">
        <f t="shared" si="33"/>
        <v>10</v>
      </c>
      <c r="M324" s="7">
        <v>10</v>
      </c>
      <c r="N324" s="7"/>
      <c r="O324" s="99" t="s">
        <v>34</v>
      </c>
      <c r="P324" s="7" t="s">
        <v>486</v>
      </c>
      <c r="Q324" s="65" t="s">
        <v>501</v>
      </c>
      <c r="R324" s="178">
        <f t="shared" si="36"/>
        <v>141960</v>
      </c>
      <c r="S324" s="16">
        <v>52</v>
      </c>
      <c r="T324" s="16"/>
      <c r="U324" s="16" t="s">
        <v>1257</v>
      </c>
      <c r="V324" s="33" t="s">
        <v>424</v>
      </c>
      <c r="W324" s="16">
        <v>2</v>
      </c>
      <c r="X324" s="36" t="s">
        <v>49</v>
      </c>
      <c r="Y324" s="101">
        <v>44378</v>
      </c>
      <c r="Z324" s="75" t="s">
        <v>826</v>
      </c>
      <c r="AA324" s="56" t="s">
        <v>1188</v>
      </c>
    </row>
    <row r="325" spans="1:27" s="74" customFormat="1" ht="90.75" customHeight="1" x14ac:dyDescent="0.2">
      <c r="A325" s="45">
        <v>60</v>
      </c>
      <c r="B325" s="21" t="s">
        <v>43</v>
      </c>
      <c r="C325" s="72" t="s">
        <v>458</v>
      </c>
      <c r="D325" s="5" t="s">
        <v>224</v>
      </c>
      <c r="E325" s="186" t="s">
        <v>414</v>
      </c>
      <c r="F325" s="30"/>
      <c r="G325" s="78" t="s">
        <v>1193</v>
      </c>
      <c r="H325" s="24"/>
      <c r="I325" s="7">
        <v>42000</v>
      </c>
      <c r="J325" s="7">
        <v>30</v>
      </c>
      <c r="K325" s="76"/>
      <c r="L325" s="18">
        <f t="shared" si="33"/>
        <v>10</v>
      </c>
      <c r="M325" s="7">
        <v>10</v>
      </c>
      <c r="N325" s="7"/>
      <c r="O325" s="99" t="s">
        <v>34</v>
      </c>
      <c r="P325" s="7" t="s">
        <v>486</v>
      </c>
      <c r="Q325" s="37" t="s">
        <v>504</v>
      </c>
      <c r="R325" s="178">
        <f t="shared" si="36"/>
        <v>170352</v>
      </c>
      <c r="S325" s="16">
        <v>52</v>
      </c>
      <c r="T325" s="16"/>
      <c r="U325" s="16" t="s">
        <v>1257</v>
      </c>
      <c r="V325" s="33" t="s">
        <v>424</v>
      </c>
      <c r="W325" s="16">
        <v>2</v>
      </c>
      <c r="X325" s="36" t="s">
        <v>49</v>
      </c>
      <c r="Y325" s="101">
        <v>44378</v>
      </c>
      <c r="Z325" s="75" t="s">
        <v>829</v>
      </c>
      <c r="AA325" s="75" t="s">
        <v>830</v>
      </c>
    </row>
    <row r="326" spans="1:27" s="74" customFormat="1" ht="52.5" customHeight="1" x14ac:dyDescent="0.2">
      <c r="A326" s="45">
        <v>61</v>
      </c>
      <c r="B326" s="21" t="s">
        <v>43</v>
      </c>
      <c r="C326" s="72" t="s">
        <v>458</v>
      </c>
      <c r="D326" s="5" t="s">
        <v>224</v>
      </c>
      <c r="E326" s="186" t="s">
        <v>414</v>
      </c>
      <c r="F326" s="30"/>
      <c r="G326" s="7" t="s">
        <v>1194</v>
      </c>
      <c r="H326" s="24"/>
      <c r="I326" s="7">
        <v>42000</v>
      </c>
      <c r="J326" s="7">
        <v>30</v>
      </c>
      <c r="K326" s="76"/>
      <c r="L326" s="18">
        <f t="shared" si="33"/>
        <v>4</v>
      </c>
      <c r="M326" s="7">
        <v>4</v>
      </c>
      <c r="N326" s="7"/>
      <c r="O326" s="99" t="s">
        <v>34</v>
      </c>
      <c r="P326" s="7" t="s">
        <v>486</v>
      </c>
      <c r="Q326" s="37" t="s">
        <v>492</v>
      </c>
      <c r="R326" s="178">
        <f t="shared" si="36"/>
        <v>170352</v>
      </c>
      <c r="S326" s="16">
        <v>52</v>
      </c>
      <c r="T326" s="16"/>
      <c r="U326" s="16" t="s">
        <v>1257</v>
      </c>
      <c r="V326" s="33" t="s">
        <v>424</v>
      </c>
      <c r="W326" s="16">
        <v>2</v>
      </c>
      <c r="X326" s="36" t="s">
        <v>49</v>
      </c>
      <c r="Y326" s="101">
        <v>44378</v>
      </c>
      <c r="Z326" s="75" t="s">
        <v>179</v>
      </c>
      <c r="AA326" s="63" t="s">
        <v>1234</v>
      </c>
    </row>
    <row r="327" spans="1:27" s="74" customFormat="1" ht="88.15" customHeight="1" x14ac:dyDescent="0.2">
      <c r="A327" s="45">
        <v>62</v>
      </c>
      <c r="B327" s="21" t="s">
        <v>43</v>
      </c>
      <c r="C327" s="72" t="s">
        <v>458</v>
      </c>
      <c r="D327" s="5" t="s">
        <v>459</v>
      </c>
      <c r="E327" s="186" t="s">
        <v>414</v>
      </c>
      <c r="F327" s="30"/>
      <c r="G327" s="7" t="s">
        <v>1195</v>
      </c>
      <c r="H327" s="24"/>
      <c r="I327" s="7">
        <v>50400</v>
      </c>
      <c r="J327" s="7">
        <v>30</v>
      </c>
      <c r="K327" s="76"/>
      <c r="L327" s="18">
        <f t="shared" si="33"/>
        <v>8</v>
      </c>
      <c r="M327" s="7">
        <v>8</v>
      </c>
      <c r="N327" s="7"/>
      <c r="O327" s="99" t="s">
        <v>34</v>
      </c>
      <c r="P327" s="7" t="s">
        <v>486</v>
      </c>
      <c r="Q327" s="37" t="s">
        <v>504</v>
      </c>
      <c r="R327" s="178">
        <f t="shared" si="36"/>
        <v>204422.39999999999</v>
      </c>
      <c r="S327" s="16">
        <v>52</v>
      </c>
      <c r="T327" s="16"/>
      <c r="U327" s="16" t="s">
        <v>1257</v>
      </c>
      <c r="V327" s="33" t="s">
        <v>424</v>
      </c>
      <c r="W327" s="16">
        <v>2</v>
      </c>
      <c r="X327" s="36" t="s">
        <v>49</v>
      </c>
      <c r="Y327" s="101">
        <v>44378</v>
      </c>
      <c r="Z327" s="75" t="s">
        <v>828</v>
      </c>
      <c r="AA327" s="123" t="s">
        <v>1196</v>
      </c>
    </row>
    <row r="328" spans="1:27" s="74" customFormat="1" ht="84" customHeight="1" x14ac:dyDescent="0.2">
      <c r="A328" s="45">
        <v>63</v>
      </c>
      <c r="B328" s="21" t="s">
        <v>43</v>
      </c>
      <c r="C328" s="72" t="s">
        <v>458</v>
      </c>
      <c r="D328" s="5" t="s">
        <v>459</v>
      </c>
      <c r="E328" s="186" t="s">
        <v>413</v>
      </c>
      <c r="F328" s="30"/>
      <c r="G328" s="78" t="s">
        <v>605</v>
      </c>
      <c r="H328" s="24"/>
      <c r="I328" s="7">
        <v>60400</v>
      </c>
      <c r="J328" s="7">
        <v>30</v>
      </c>
      <c r="K328" s="76"/>
      <c r="L328" s="18">
        <f t="shared" si="33"/>
        <v>4</v>
      </c>
      <c r="M328" s="7">
        <v>4</v>
      </c>
      <c r="N328" s="7"/>
      <c r="O328" s="99" t="s">
        <v>34</v>
      </c>
      <c r="P328" s="7" t="s">
        <v>486</v>
      </c>
      <c r="Q328" s="37" t="s">
        <v>504</v>
      </c>
      <c r="R328" s="178">
        <f t="shared" si="36"/>
        <v>244982.39999999999</v>
      </c>
      <c r="S328" s="16">
        <v>52</v>
      </c>
      <c r="T328" s="16"/>
      <c r="U328" s="16" t="s">
        <v>1257</v>
      </c>
      <c r="V328" s="33" t="s">
        <v>424</v>
      </c>
      <c r="W328" s="16">
        <v>2</v>
      </c>
      <c r="X328" s="36" t="s">
        <v>49</v>
      </c>
      <c r="Y328" s="101">
        <v>44378</v>
      </c>
      <c r="Z328" s="75" t="s">
        <v>828</v>
      </c>
      <c r="AA328" s="123" t="s">
        <v>1196</v>
      </c>
    </row>
    <row r="329" spans="1:27" s="74" customFormat="1" ht="52.5" customHeight="1" x14ac:dyDescent="0.2">
      <c r="A329" s="45">
        <v>64</v>
      </c>
      <c r="B329" s="21" t="s">
        <v>43</v>
      </c>
      <c r="C329" s="72" t="s">
        <v>458</v>
      </c>
      <c r="D329" s="5" t="s">
        <v>224</v>
      </c>
      <c r="E329" s="186" t="s">
        <v>414</v>
      </c>
      <c r="F329" s="30"/>
      <c r="G329" s="78" t="s">
        <v>1197</v>
      </c>
      <c r="H329" s="24"/>
      <c r="I329" s="7">
        <v>43100</v>
      </c>
      <c r="J329" s="7">
        <v>30</v>
      </c>
      <c r="K329" s="76"/>
      <c r="L329" s="18">
        <f t="shared" si="33"/>
        <v>2</v>
      </c>
      <c r="M329" s="7">
        <v>2</v>
      </c>
      <c r="N329" s="7"/>
      <c r="O329" s="99" t="s">
        <v>34</v>
      </c>
      <c r="P329" s="7" t="s">
        <v>486</v>
      </c>
      <c r="Q329" s="37" t="s">
        <v>504</v>
      </c>
      <c r="R329" s="178">
        <f t="shared" si="36"/>
        <v>174813.6</v>
      </c>
      <c r="S329" s="16">
        <v>52</v>
      </c>
      <c r="T329" s="16"/>
      <c r="U329" s="16" t="s">
        <v>1257</v>
      </c>
      <c r="V329" s="33" t="s">
        <v>424</v>
      </c>
      <c r="W329" s="16">
        <v>2</v>
      </c>
      <c r="X329" s="36" t="s">
        <v>49</v>
      </c>
      <c r="Y329" s="101">
        <v>44378</v>
      </c>
      <c r="Z329" s="75" t="s">
        <v>831</v>
      </c>
      <c r="AA329" s="75" t="s">
        <v>1198</v>
      </c>
    </row>
    <row r="330" spans="1:27" s="74" customFormat="1" ht="52.5" customHeight="1" x14ac:dyDescent="0.2">
      <c r="A330" s="45">
        <v>65</v>
      </c>
      <c r="B330" s="21" t="s">
        <v>43</v>
      </c>
      <c r="C330" s="72" t="s">
        <v>458</v>
      </c>
      <c r="D330" s="5" t="s">
        <v>224</v>
      </c>
      <c r="E330" s="186" t="s">
        <v>414</v>
      </c>
      <c r="F330" s="30"/>
      <c r="G330" s="78">
        <v>962</v>
      </c>
      <c r="H330" s="24"/>
      <c r="I330" s="7">
        <v>40900</v>
      </c>
      <c r="J330" s="7">
        <v>30</v>
      </c>
      <c r="K330" s="76"/>
      <c r="L330" s="18">
        <f t="shared" si="33"/>
        <v>1</v>
      </c>
      <c r="M330" s="7">
        <v>1</v>
      </c>
      <c r="N330" s="7"/>
      <c r="O330" s="99" t="s">
        <v>34</v>
      </c>
      <c r="P330" s="7" t="s">
        <v>486</v>
      </c>
      <c r="Q330" s="37" t="s">
        <v>493</v>
      </c>
      <c r="R330" s="178">
        <f t="shared" si="36"/>
        <v>165890.4</v>
      </c>
      <c r="S330" s="16">
        <v>52</v>
      </c>
      <c r="T330" s="16"/>
      <c r="U330" s="16" t="s">
        <v>1257</v>
      </c>
      <c r="V330" s="33" t="s">
        <v>424</v>
      </c>
      <c r="W330" s="16">
        <v>2</v>
      </c>
      <c r="X330" s="36" t="s">
        <v>49</v>
      </c>
      <c r="Y330" s="101">
        <v>44494</v>
      </c>
      <c r="Z330" s="75" t="s">
        <v>831</v>
      </c>
      <c r="AA330" s="75" t="s">
        <v>1198</v>
      </c>
    </row>
    <row r="331" spans="1:27" s="74" customFormat="1" ht="52.5" customHeight="1" x14ac:dyDescent="0.2">
      <c r="A331" s="45">
        <v>66</v>
      </c>
      <c r="B331" s="21" t="s">
        <v>43</v>
      </c>
      <c r="C331" s="72" t="s">
        <v>458</v>
      </c>
      <c r="D331" s="5" t="s">
        <v>271</v>
      </c>
      <c r="E331" s="186" t="s">
        <v>414</v>
      </c>
      <c r="F331" s="30"/>
      <c r="G331" s="7" t="s">
        <v>720</v>
      </c>
      <c r="H331" s="24"/>
      <c r="I331" s="7">
        <v>22600</v>
      </c>
      <c r="J331" s="7">
        <v>30</v>
      </c>
      <c r="K331" s="76"/>
      <c r="L331" s="18">
        <f t="shared" si="33"/>
        <v>5</v>
      </c>
      <c r="M331" s="7">
        <v>5</v>
      </c>
      <c r="N331" s="7"/>
      <c r="O331" s="99" t="s">
        <v>34</v>
      </c>
      <c r="P331" s="7" t="s">
        <v>486</v>
      </c>
      <c r="Q331" s="37" t="s">
        <v>492</v>
      </c>
      <c r="R331" s="178">
        <f t="shared" si="36"/>
        <v>91665.599999999991</v>
      </c>
      <c r="S331" s="16">
        <v>52</v>
      </c>
      <c r="T331" s="16"/>
      <c r="U331" s="16" t="s">
        <v>1257</v>
      </c>
      <c r="V331" s="33" t="s">
        <v>424</v>
      </c>
      <c r="W331" s="16">
        <v>2</v>
      </c>
      <c r="X331" s="36" t="s">
        <v>49</v>
      </c>
      <c r="Y331" s="101">
        <v>44378</v>
      </c>
      <c r="Z331" s="75" t="s">
        <v>179</v>
      </c>
      <c r="AA331" s="75" t="s">
        <v>180</v>
      </c>
    </row>
    <row r="332" spans="1:27" s="74" customFormat="1" ht="52.5" customHeight="1" x14ac:dyDescent="0.2">
      <c r="A332" s="45">
        <v>67</v>
      </c>
      <c r="B332" s="21" t="s">
        <v>43</v>
      </c>
      <c r="C332" s="72" t="s">
        <v>458</v>
      </c>
      <c r="D332" s="5" t="s">
        <v>224</v>
      </c>
      <c r="E332" s="186" t="s">
        <v>414</v>
      </c>
      <c r="F332" s="30"/>
      <c r="G332" s="78">
        <v>179</v>
      </c>
      <c r="H332" s="24"/>
      <c r="I332" s="7">
        <v>34900</v>
      </c>
      <c r="J332" s="7">
        <v>30</v>
      </c>
      <c r="K332" s="76"/>
      <c r="L332" s="18">
        <f t="shared" si="33"/>
        <v>1</v>
      </c>
      <c r="M332" s="7"/>
      <c r="N332" s="7">
        <v>1</v>
      </c>
      <c r="O332" s="99" t="s">
        <v>1260</v>
      </c>
      <c r="P332" s="7" t="s">
        <v>486</v>
      </c>
      <c r="Q332" s="37" t="s">
        <v>492</v>
      </c>
      <c r="R332" s="178">
        <f>(I332*1.3*2.6)</f>
        <v>117962</v>
      </c>
      <c r="S332" s="16">
        <v>52</v>
      </c>
      <c r="T332" s="16"/>
      <c r="U332" s="16" t="s">
        <v>1257</v>
      </c>
      <c r="V332" s="33" t="s">
        <v>1199</v>
      </c>
      <c r="W332" s="16">
        <v>3</v>
      </c>
      <c r="X332" s="36" t="s">
        <v>49</v>
      </c>
      <c r="Y332" s="101">
        <v>44480</v>
      </c>
      <c r="Z332" s="75" t="s">
        <v>831</v>
      </c>
      <c r="AA332" s="75" t="s">
        <v>1198</v>
      </c>
    </row>
    <row r="333" spans="1:27" s="74" customFormat="1" ht="52.5" customHeight="1" x14ac:dyDescent="0.2">
      <c r="A333" s="45">
        <v>68</v>
      </c>
      <c r="B333" s="21" t="s">
        <v>43</v>
      </c>
      <c r="C333" s="72" t="s">
        <v>458</v>
      </c>
      <c r="D333" s="5" t="s">
        <v>224</v>
      </c>
      <c r="E333" s="186" t="s">
        <v>414</v>
      </c>
      <c r="F333" s="30"/>
      <c r="G333" s="78">
        <v>161</v>
      </c>
      <c r="H333" s="24"/>
      <c r="I333" s="7">
        <v>34900</v>
      </c>
      <c r="J333" s="7">
        <v>30</v>
      </c>
      <c r="K333" s="76"/>
      <c r="L333" s="18">
        <f t="shared" si="33"/>
        <v>1</v>
      </c>
      <c r="M333" s="7"/>
      <c r="N333" s="7">
        <v>1</v>
      </c>
      <c r="O333" s="99" t="s">
        <v>1260</v>
      </c>
      <c r="P333" s="7" t="s">
        <v>486</v>
      </c>
      <c r="Q333" s="37" t="s">
        <v>492</v>
      </c>
      <c r="R333" s="178">
        <f>(I333*1.3*2.6)</f>
        <v>117962</v>
      </c>
      <c r="S333" s="16">
        <v>52</v>
      </c>
      <c r="T333" s="16"/>
      <c r="U333" s="16" t="s">
        <v>1257</v>
      </c>
      <c r="V333" s="33" t="s">
        <v>1199</v>
      </c>
      <c r="W333" s="16">
        <v>3</v>
      </c>
      <c r="X333" s="36" t="s">
        <v>49</v>
      </c>
      <c r="Y333" s="101">
        <v>44480</v>
      </c>
      <c r="Z333" s="75" t="s">
        <v>831</v>
      </c>
      <c r="AA333" s="75" t="s">
        <v>1198</v>
      </c>
    </row>
    <row r="334" spans="1:27" s="74" customFormat="1" ht="50.25" customHeight="1" x14ac:dyDescent="0.2">
      <c r="A334" s="45">
        <v>69</v>
      </c>
      <c r="B334" s="21" t="s">
        <v>43</v>
      </c>
      <c r="C334" s="94" t="s">
        <v>1200</v>
      </c>
      <c r="D334" s="5" t="s">
        <v>1201</v>
      </c>
      <c r="E334" s="186" t="s">
        <v>414</v>
      </c>
      <c r="F334" s="30"/>
      <c r="G334" s="16">
        <v>532</v>
      </c>
      <c r="H334" s="35"/>
      <c r="I334" s="16">
        <v>39400</v>
      </c>
      <c r="J334" s="7">
        <v>30</v>
      </c>
      <c r="K334" s="7"/>
      <c r="L334" s="18">
        <f t="shared" si="33"/>
        <v>1</v>
      </c>
      <c r="M334" s="7">
        <v>1</v>
      </c>
      <c r="N334" s="7"/>
      <c r="O334" s="99" t="s">
        <v>1260</v>
      </c>
      <c r="P334" s="7" t="s">
        <v>486</v>
      </c>
      <c r="Q334" s="37" t="s">
        <v>492</v>
      </c>
      <c r="R334" s="178">
        <f t="shared" ref="R334:R362" si="37">(I334*1.3*2.6*1.2)</f>
        <v>159806.39999999999</v>
      </c>
      <c r="S334" s="16">
        <v>52</v>
      </c>
      <c r="T334" s="7"/>
      <c r="U334" s="16"/>
      <c r="V334" s="33"/>
      <c r="W334" s="7"/>
      <c r="X334" s="7"/>
      <c r="Y334" s="36"/>
      <c r="Z334" s="63"/>
      <c r="AA334" s="63"/>
    </row>
    <row r="335" spans="1:27" s="74" customFormat="1" ht="52.5" customHeight="1" x14ac:dyDescent="0.2">
      <c r="A335" s="45">
        <v>70</v>
      </c>
      <c r="B335" s="21" t="s">
        <v>43</v>
      </c>
      <c r="C335" s="94" t="s">
        <v>110</v>
      </c>
      <c r="D335" s="5" t="s">
        <v>854</v>
      </c>
      <c r="E335" s="186" t="s">
        <v>413</v>
      </c>
      <c r="F335" s="30"/>
      <c r="G335" s="7">
        <v>285</v>
      </c>
      <c r="H335" s="24"/>
      <c r="I335" s="7">
        <v>52200</v>
      </c>
      <c r="J335" s="7">
        <v>30</v>
      </c>
      <c r="K335" s="16"/>
      <c r="L335" s="18">
        <f t="shared" si="33"/>
        <v>1</v>
      </c>
      <c r="M335" s="7"/>
      <c r="N335" s="7">
        <v>1</v>
      </c>
      <c r="O335" s="99" t="s">
        <v>34</v>
      </c>
      <c r="P335" s="7" t="s">
        <v>486</v>
      </c>
      <c r="Q335" s="37" t="s">
        <v>492</v>
      </c>
      <c r="R335" s="178">
        <f t="shared" si="37"/>
        <v>211723.19999999998</v>
      </c>
      <c r="S335" s="16">
        <v>52</v>
      </c>
      <c r="T335" s="16"/>
      <c r="U335" s="16" t="s">
        <v>1257</v>
      </c>
      <c r="V335" s="33" t="s">
        <v>424</v>
      </c>
      <c r="W335" s="16">
        <v>2</v>
      </c>
      <c r="X335" s="36" t="s">
        <v>49</v>
      </c>
      <c r="Y335" s="101">
        <v>44345</v>
      </c>
      <c r="Z335" s="75" t="s">
        <v>404</v>
      </c>
      <c r="AA335" s="75" t="s">
        <v>405</v>
      </c>
    </row>
    <row r="336" spans="1:27" s="74" customFormat="1" ht="33.75" customHeight="1" x14ac:dyDescent="0.2">
      <c r="A336" s="45">
        <v>71</v>
      </c>
      <c r="B336" s="21" t="s">
        <v>43</v>
      </c>
      <c r="C336" s="94" t="s">
        <v>110</v>
      </c>
      <c r="D336" s="5" t="s">
        <v>1261</v>
      </c>
      <c r="E336" s="186" t="s">
        <v>414</v>
      </c>
      <c r="F336" s="30"/>
      <c r="G336" s="7">
        <v>484</v>
      </c>
      <c r="H336" s="24"/>
      <c r="I336" s="7">
        <v>36100</v>
      </c>
      <c r="J336" s="7">
        <v>30</v>
      </c>
      <c r="K336" s="16"/>
      <c r="L336" s="18">
        <f t="shared" si="33"/>
        <v>1</v>
      </c>
      <c r="M336" s="7"/>
      <c r="N336" s="7">
        <v>1</v>
      </c>
      <c r="O336" s="99" t="s">
        <v>34</v>
      </c>
      <c r="P336" s="7" t="s">
        <v>486</v>
      </c>
      <c r="Q336" s="37" t="s">
        <v>492</v>
      </c>
      <c r="R336" s="178">
        <f t="shared" si="37"/>
        <v>146421.6</v>
      </c>
      <c r="S336" s="16">
        <v>52</v>
      </c>
      <c r="T336" s="7"/>
      <c r="U336" s="16" t="s">
        <v>1257</v>
      </c>
      <c r="V336" s="33" t="s">
        <v>424</v>
      </c>
      <c r="W336" s="16">
        <v>2</v>
      </c>
      <c r="X336" s="36" t="s">
        <v>49</v>
      </c>
      <c r="Y336" s="101">
        <v>44494</v>
      </c>
      <c r="Z336" s="63" t="s">
        <v>1235</v>
      </c>
      <c r="AA336" s="63" t="s">
        <v>1236</v>
      </c>
    </row>
    <row r="337" spans="1:27" s="74" customFormat="1" ht="33.75" customHeight="1" x14ac:dyDescent="0.2">
      <c r="A337" s="45">
        <v>72</v>
      </c>
      <c r="B337" s="21" t="s">
        <v>43</v>
      </c>
      <c r="C337" s="94" t="s">
        <v>110</v>
      </c>
      <c r="D337" s="5" t="s">
        <v>354</v>
      </c>
      <c r="E337" s="186" t="s">
        <v>414</v>
      </c>
      <c r="F337" s="30"/>
      <c r="G337" s="7">
        <v>222</v>
      </c>
      <c r="H337" s="24"/>
      <c r="I337" s="7">
        <v>41200</v>
      </c>
      <c r="J337" s="7">
        <v>30</v>
      </c>
      <c r="K337" s="16"/>
      <c r="L337" s="18">
        <f t="shared" si="33"/>
        <v>1</v>
      </c>
      <c r="M337" s="7">
        <v>1</v>
      </c>
      <c r="N337" s="7"/>
      <c r="O337" s="99" t="s">
        <v>34</v>
      </c>
      <c r="P337" s="7" t="s">
        <v>486</v>
      </c>
      <c r="Q337" s="37" t="s">
        <v>493</v>
      </c>
      <c r="R337" s="178">
        <f t="shared" si="37"/>
        <v>167107.19999999998</v>
      </c>
      <c r="S337" s="16">
        <v>52</v>
      </c>
      <c r="T337" s="7"/>
      <c r="U337" s="16" t="s">
        <v>1257</v>
      </c>
      <c r="V337" s="33" t="s">
        <v>424</v>
      </c>
      <c r="W337" s="7">
        <v>2</v>
      </c>
      <c r="X337" s="36" t="s">
        <v>49</v>
      </c>
      <c r="Y337" s="101">
        <v>44473</v>
      </c>
      <c r="Z337" s="166" t="s">
        <v>1237</v>
      </c>
      <c r="AA337" s="63" t="s">
        <v>1238</v>
      </c>
    </row>
    <row r="338" spans="1:27" s="74" customFormat="1" ht="33.75" customHeight="1" x14ac:dyDescent="0.2">
      <c r="A338" s="45">
        <v>73</v>
      </c>
      <c r="B338" s="21" t="s">
        <v>43</v>
      </c>
      <c r="C338" s="94" t="s">
        <v>110</v>
      </c>
      <c r="D338" s="5" t="s">
        <v>334</v>
      </c>
      <c r="E338" s="186" t="s">
        <v>414</v>
      </c>
      <c r="F338" s="30"/>
      <c r="G338" s="7">
        <v>229</v>
      </c>
      <c r="H338" s="24"/>
      <c r="I338" s="7">
        <v>34500</v>
      </c>
      <c r="J338" s="7">
        <v>30</v>
      </c>
      <c r="K338" s="16"/>
      <c r="L338" s="18">
        <f t="shared" si="33"/>
        <v>1</v>
      </c>
      <c r="M338" s="7">
        <v>1</v>
      </c>
      <c r="N338" s="7"/>
      <c r="O338" s="99" t="s">
        <v>34</v>
      </c>
      <c r="P338" s="7" t="s">
        <v>486</v>
      </c>
      <c r="Q338" s="37" t="s">
        <v>492</v>
      </c>
      <c r="R338" s="178">
        <f t="shared" si="37"/>
        <v>139932</v>
      </c>
      <c r="S338" s="16">
        <v>52</v>
      </c>
      <c r="T338" s="7"/>
      <c r="U338" s="16" t="s">
        <v>1257</v>
      </c>
      <c r="V338" s="33" t="s">
        <v>424</v>
      </c>
      <c r="W338" s="7">
        <v>2</v>
      </c>
      <c r="X338" s="36" t="s">
        <v>49</v>
      </c>
      <c r="Y338" s="101">
        <v>44512</v>
      </c>
      <c r="Z338" s="166" t="s">
        <v>1237</v>
      </c>
      <c r="AA338" s="63" t="s">
        <v>1239</v>
      </c>
    </row>
    <row r="339" spans="1:27" s="74" customFormat="1" ht="45.75" customHeight="1" x14ac:dyDescent="0.2">
      <c r="A339" s="45">
        <v>74</v>
      </c>
      <c r="B339" s="21" t="s">
        <v>43</v>
      </c>
      <c r="C339" s="94" t="s">
        <v>110</v>
      </c>
      <c r="D339" s="5" t="s">
        <v>243</v>
      </c>
      <c r="E339" s="186" t="s">
        <v>414</v>
      </c>
      <c r="F339" s="30"/>
      <c r="G339" s="7" t="s">
        <v>559</v>
      </c>
      <c r="H339" s="24"/>
      <c r="I339" s="7">
        <v>34500</v>
      </c>
      <c r="J339" s="7">
        <v>30</v>
      </c>
      <c r="K339" s="16"/>
      <c r="L339" s="18">
        <f t="shared" si="33"/>
        <v>3</v>
      </c>
      <c r="M339" s="7">
        <v>3</v>
      </c>
      <c r="N339" s="7"/>
      <c r="O339" s="99" t="s">
        <v>34</v>
      </c>
      <c r="P339" s="7" t="s">
        <v>486</v>
      </c>
      <c r="Q339" s="37" t="s">
        <v>504</v>
      </c>
      <c r="R339" s="178">
        <f t="shared" si="37"/>
        <v>139932</v>
      </c>
      <c r="S339" s="16">
        <v>52</v>
      </c>
      <c r="T339" s="7"/>
      <c r="U339" s="16" t="s">
        <v>1257</v>
      </c>
      <c r="V339" s="33" t="s">
        <v>424</v>
      </c>
      <c r="W339" s="7">
        <v>2</v>
      </c>
      <c r="X339" s="36" t="s">
        <v>49</v>
      </c>
      <c r="Y339" s="101">
        <v>44348</v>
      </c>
      <c r="Z339" s="62" t="s">
        <v>111</v>
      </c>
      <c r="AA339" s="5" t="s">
        <v>244</v>
      </c>
    </row>
    <row r="340" spans="1:27" s="74" customFormat="1" ht="33.75" customHeight="1" x14ac:dyDescent="0.2">
      <c r="A340" s="45">
        <v>75</v>
      </c>
      <c r="B340" s="21" t="s">
        <v>43</v>
      </c>
      <c r="C340" s="94" t="s">
        <v>110</v>
      </c>
      <c r="D340" s="5" t="s">
        <v>855</v>
      </c>
      <c r="E340" s="186" t="s">
        <v>413</v>
      </c>
      <c r="F340" s="30"/>
      <c r="G340" s="78">
        <v>289</v>
      </c>
      <c r="H340" s="24"/>
      <c r="I340" s="7">
        <v>55200</v>
      </c>
      <c r="J340" s="7">
        <v>30</v>
      </c>
      <c r="K340" s="16"/>
      <c r="L340" s="18">
        <f t="shared" si="33"/>
        <v>1</v>
      </c>
      <c r="M340" s="7">
        <v>1</v>
      </c>
      <c r="N340" s="7"/>
      <c r="O340" s="99" t="s">
        <v>34</v>
      </c>
      <c r="P340" s="7" t="s">
        <v>486</v>
      </c>
      <c r="Q340" s="37" t="s">
        <v>493</v>
      </c>
      <c r="R340" s="178">
        <f t="shared" si="37"/>
        <v>223891.19999999998</v>
      </c>
      <c r="S340" s="16">
        <v>52</v>
      </c>
      <c r="T340" s="7"/>
      <c r="U340" s="16" t="s">
        <v>1257</v>
      </c>
      <c r="V340" s="33" t="s">
        <v>424</v>
      </c>
      <c r="W340" s="7">
        <v>2</v>
      </c>
      <c r="X340" s="36" t="s">
        <v>49</v>
      </c>
      <c r="Y340" s="101">
        <v>44378</v>
      </c>
      <c r="Z340" s="63" t="s">
        <v>1240</v>
      </c>
      <c r="AA340" s="63" t="s">
        <v>1241</v>
      </c>
    </row>
    <row r="341" spans="1:27" s="74" customFormat="1" ht="33.75" customHeight="1" x14ac:dyDescent="0.2">
      <c r="A341" s="45">
        <v>76</v>
      </c>
      <c r="B341" s="21" t="s">
        <v>43</v>
      </c>
      <c r="C341" s="94" t="s">
        <v>110</v>
      </c>
      <c r="D341" s="5" t="s">
        <v>1202</v>
      </c>
      <c r="E341" s="186" t="s">
        <v>414</v>
      </c>
      <c r="F341" s="30"/>
      <c r="G341" s="78">
        <v>876</v>
      </c>
      <c r="H341" s="24"/>
      <c r="I341" s="7">
        <v>40000</v>
      </c>
      <c r="J341" s="7">
        <v>30</v>
      </c>
      <c r="K341" s="16"/>
      <c r="L341" s="18">
        <f t="shared" si="33"/>
        <v>1</v>
      </c>
      <c r="M341" s="7">
        <v>1</v>
      </c>
      <c r="N341" s="7"/>
      <c r="O341" s="99" t="s">
        <v>34</v>
      </c>
      <c r="P341" s="7" t="s">
        <v>486</v>
      </c>
      <c r="Q341" s="37" t="s">
        <v>493</v>
      </c>
      <c r="R341" s="178">
        <f t="shared" si="37"/>
        <v>162240</v>
      </c>
      <c r="S341" s="16">
        <v>52</v>
      </c>
      <c r="T341" s="7"/>
      <c r="U341" s="16" t="s">
        <v>1257</v>
      </c>
      <c r="V341" s="33" t="s">
        <v>424</v>
      </c>
      <c r="W341" s="7">
        <v>2</v>
      </c>
      <c r="X341" s="36" t="s">
        <v>49</v>
      </c>
      <c r="Y341" s="101">
        <v>44585</v>
      </c>
      <c r="Z341" s="63"/>
      <c r="AA341" s="63"/>
    </row>
    <row r="342" spans="1:27" s="74" customFormat="1" ht="33.75" customHeight="1" x14ac:dyDescent="0.2">
      <c r="A342" s="45">
        <v>77</v>
      </c>
      <c r="B342" s="21" t="s">
        <v>43</v>
      </c>
      <c r="C342" s="94" t="s">
        <v>110</v>
      </c>
      <c r="D342" s="5" t="s">
        <v>637</v>
      </c>
      <c r="E342" s="186" t="s">
        <v>414</v>
      </c>
      <c r="F342" s="30"/>
      <c r="G342" s="7">
        <v>450</v>
      </c>
      <c r="H342" s="24"/>
      <c r="I342" s="7">
        <v>37000</v>
      </c>
      <c r="J342" s="7">
        <v>30</v>
      </c>
      <c r="K342" s="16"/>
      <c r="L342" s="18">
        <f t="shared" si="33"/>
        <v>1</v>
      </c>
      <c r="M342" s="7">
        <v>1</v>
      </c>
      <c r="N342" s="7"/>
      <c r="O342" s="99" t="s">
        <v>34</v>
      </c>
      <c r="P342" s="7" t="s">
        <v>486</v>
      </c>
      <c r="Q342" s="37" t="s">
        <v>493</v>
      </c>
      <c r="R342" s="178">
        <f t="shared" si="37"/>
        <v>150072</v>
      </c>
      <c r="S342" s="16">
        <v>52</v>
      </c>
      <c r="T342" s="7"/>
      <c r="U342" s="16" t="s">
        <v>1257</v>
      </c>
      <c r="V342" s="33" t="s">
        <v>424</v>
      </c>
      <c r="W342" s="7">
        <v>2</v>
      </c>
      <c r="X342" s="36" t="s">
        <v>49</v>
      </c>
      <c r="Y342" s="101">
        <v>44473</v>
      </c>
      <c r="Z342" s="166" t="s">
        <v>1237</v>
      </c>
      <c r="AA342" s="63" t="s">
        <v>1238</v>
      </c>
    </row>
    <row r="343" spans="1:27" s="74" customFormat="1" ht="33.75" customHeight="1" x14ac:dyDescent="0.2">
      <c r="A343" s="45">
        <v>78</v>
      </c>
      <c r="B343" s="21" t="s">
        <v>43</v>
      </c>
      <c r="C343" s="94" t="s">
        <v>110</v>
      </c>
      <c r="D343" s="5" t="s">
        <v>1203</v>
      </c>
      <c r="E343" s="186" t="s">
        <v>414</v>
      </c>
      <c r="F343" s="30"/>
      <c r="G343" s="7">
        <v>447</v>
      </c>
      <c r="H343" s="24"/>
      <c r="I343" s="7">
        <v>34500</v>
      </c>
      <c r="J343" s="7">
        <v>30</v>
      </c>
      <c r="K343" s="16"/>
      <c r="L343" s="18">
        <f t="shared" si="33"/>
        <v>1</v>
      </c>
      <c r="M343" s="7">
        <v>1</v>
      </c>
      <c r="N343" s="7"/>
      <c r="O343" s="99" t="s">
        <v>34</v>
      </c>
      <c r="P343" s="7" t="s">
        <v>486</v>
      </c>
      <c r="Q343" s="37" t="s">
        <v>493</v>
      </c>
      <c r="R343" s="178">
        <f t="shared" si="37"/>
        <v>139932</v>
      </c>
      <c r="S343" s="16">
        <v>52</v>
      </c>
      <c r="T343" s="7"/>
      <c r="U343" s="16" t="s">
        <v>1257</v>
      </c>
      <c r="V343" s="33" t="s">
        <v>424</v>
      </c>
      <c r="W343" s="7">
        <v>2</v>
      </c>
      <c r="X343" s="36" t="s">
        <v>49</v>
      </c>
      <c r="Y343" s="101">
        <v>44617</v>
      </c>
      <c r="Z343" s="166" t="s">
        <v>1237</v>
      </c>
      <c r="AA343" s="63" t="s">
        <v>1238</v>
      </c>
    </row>
    <row r="344" spans="1:27" s="74" customFormat="1" ht="33.75" customHeight="1" x14ac:dyDescent="0.2">
      <c r="A344" s="45">
        <v>79</v>
      </c>
      <c r="B344" s="21" t="s">
        <v>43</v>
      </c>
      <c r="C344" s="94" t="s">
        <v>371</v>
      </c>
      <c r="D344" s="5" t="s">
        <v>1204</v>
      </c>
      <c r="E344" s="186" t="s">
        <v>413</v>
      </c>
      <c r="F344" s="30"/>
      <c r="G344" s="7">
        <v>172</v>
      </c>
      <c r="H344" s="24"/>
      <c r="I344" s="7">
        <v>53500</v>
      </c>
      <c r="J344" s="7">
        <v>30</v>
      </c>
      <c r="K344" s="16"/>
      <c r="L344" s="18">
        <f t="shared" si="33"/>
        <v>1</v>
      </c>
      <c r="M344" s="7">
        <v>1</v>
      </c>
      <c r="N344" s="7"/>
      <c r="O344" s="99" t="s">
        <v>34</v>
      </c>
      <c r="P344" s="7" t="s">
        <v>486</v>
      </c>
      <c r="Q344" s="37" t="s">
        <v>492</v>
      </c>
      <c r="R344" s="178">
        <f t="shared" si="37"/>
        <v>216996</v>
      </c>
      <c r="S344" s="16">
        <v>52</v>
      </c>
      <c r="T344" s="7">
        <v>3</v>
      </c>
      <c r="U344" s="16" t="s">
        <v>1257</v>
      </c>
      <c r="V344" s="33" t="s">
        <v>424</v>
      </c>
      <c r="W344" s="7">
        <v>2</v>
      </c>
      <c r="X344" s="36" t="s">
        <v>49</v>
      </c>
      <c r="Y344" s="101">
        <v>44550</v>
      </c>
      <c r="Z344" s="63" t="s">
        <v>1242</v>
      </c>
      <c r="AA344" s="63" t="s">
        <v>1243</v>
      </c>
    </row>
    <row r="345" spans="1:27" s="74" customFormat="1" ht="50.25" customHeight="1" x14ac:dyDescent="0.2">
      <c r="A345" s="45">
        <v>80</v>
      </c>
      <c r="B345" s="21" t="s">
        <v>43</v>
      </c>
      <c r="C345" s="94" t="s">
        <v>18</v>
      </c>
      <c r="D345" s="5" t="s">
        <v>207</v>
      </c>
      <c r="E345" s="186" t="s">
        <v>414</v>
      </c>
      <c r="F345" s="30"/>
      <c r="G345" s="16" t="s">
        <v>827</v>
      </c>
      <c r="H345" s="35"/>
      <c r="I345" s="16">
        <v>18800</v>
      </c>
      <c r="J345" s="7">
        <v>30</v>
      </c>
      <c r="K345" s="7"/>
      <c r="L345" s="18">
        <f t="shared" si="33"/>
        <v>2</v>
      </c>
      <c r="M345" s="7">
        <v>2</v>
      </c>
      <c r="N345" s="7"/>
      <c r="O345" s="99" t="s">
        <v>34</v>
      </c>
      <c r="P345" s="7" t="s">
        <v>486</v>
      </c>
      <c r="Q345" s="65" t="s">
        <v>501</v>
      </c>
      <c r="R345" s="178">
        <f t="shared" si="37"/>
        <v>76252.800000000003</v>
      </c>
      <c r="S345" s="16">
        <v>52</v>
      </c>
      <c r="T345" s="7"/>
      <c r="U345" s="16" t="s">
        <v>1257</v>
      </c>
      <c r="V345" s="33" t="s">
        <v>424</v>
      </c>
      <c r="W345" s="7">
        <v>2</v>
      </c>
      <c r="X345" s="7" t="s">
        <v>49</v>
      </c>
      <c r="Y345" s="36" t="s">
        <v>460</v>
      </c>
      <c r="Z345" s="75" t="s">
        <v>205</v>
      </c>
      <c r="AA345" s="75" t="s">
        <v>206</v>
      </c>
    </row>
    <row r="346" spans="1:27" s="74" customFormat="1" ht="66" customHeight="1" x14ac:dyDescent="0.2">
      <c r="A346" s="45">
        <v>81</v>
      </c>
      <c r="B346" s="21" t="s">
        <v>43</v>
      </c>
      <c r="C346" s="94" t="s">
        <v>1205</v>
      </c>
      <c r="D346" s="5" t="s">
        <v>1206</v>
      </c>
      <c r="E346" s="186" t="s">
        <v>414</v>
      </c>
      <c r="F346" s="30"/>
      <c r="G346" s="16">
        <v>350</v>
      </c>
      <c r="H346" s="35"/>
      <c r="I346" s="16">
        <v>34200</v>
      </c>
      <c r="J346" s="7">
        <v>30</v>
      </c>
      <c r="K346" s="7"/>
      <c r="L346" s="18">
        <f t="shared" si="33"/>
        <v>1</v>
      </c>
      <c r="M346" s="7">
        <v>1</v>
      </c>
      <c r="N346" s="7"/>
      <c r="O346" s="99" t="s">
        <v>34</v>
      </c>
      <c r="P346" s="7" t="s">
        <v>486</v>
      </c>
      <c r="Q346" s="37" t="s">
        <v>493</v>
      </c>
      <c r="R346" s="178">
        <f t="shared" si="37"/>
        <v>138715.19999999998</v>
      </c>
      <c r="S346" s="16">
        <v>52</v>
      </c>
      <c r="T346" s="7"/>
      <c r="U346" s="16" t="s">
        <v>1257</v>
      </c>
      <c r="V346" s="33" t="s">
        <v>424</v>
      </c>
      <c r="W346" s="7" t="s">
        <v>1207</v>
      </c>
      <c r="X346" s="7" t="s">
        <v>49</v>
      </c>
      <c r="Y346" s="36" t="s">
        <v>1208</v>
      </c>
      <c r="Z346" s="166" t="s">
        <v>1244</v>
      </c>
      <c r="AA346" s="166" t="s">
        <v>1209</v>
      </c>
    </row>
    <row r="347" spans="1:27" s="74" customFormat="1" ht="33.75" customHeight="1" x14ac:dyDescent="0.2">
      <c r="A347" s="45">
        <v>82</v>
      </c>
      <c r="B347" s="21" t="s">
        <v>43</v>
      </c>
      <c r="C347" s="92" t="s">
        <v>365</v>
      </c>
      <c r="D347" s="218" t="s">
        <v>82</v>
      </c>
      <c r="E347" s="186" t="s">
        <v>414</v>
      </c>
      <c r="F347" s="30"/>
      <c r="G347" s="7">
        <v>443</v>
      </c>
      <c r="H347" s="24"/>
      <c r="I347" s="7">
        <v>41200</v>
      </c>
      <c r="J347" s="7">
        <v>30</v>
      </c>
      <c r="K347" s="16"/>
      <c r="L347" s="18">
        <f>M347+N347</f>
        <v>1</v>
      </c>
      <c r="M347" s="7">
        <v>1</v>
      </c>
      <c r="N347" s="7"/>
      <c r="O347" s="99" t="s">
        <v>34</v>
      </c>
      <c r="P347" s="7" t="s">
        <v>486</v>
      </c>
      <c r="Q347" s="37" t="s">
        <v>504</v>
      </c>
      <c r="R347" s="178">
        <f t="shared" si="37"/>
        <v>167107.19999999998</v>
      </c>
      <c r="S347" s="16">
        <v>52</v>
      </c>
      <c r="T347" s="7"/>
      <c r="U347" s="16" t="s">
        <v>1257</v>
      </c>
      <c r="V347" s="33" t="s">
        <v>424</v>
      </c>
      <c r="W347" s="7">
        <v>2</v>
      </c>
      <c r="X347" s="36" t="s">
        <v>49</v>
      </c>
      <c r="Y347" s="101">
        <v>44296</v>
      </c>
      <c r="Z347" s="62" t="s">
        <v>314</v>
      </c>
      <c r="AA347" s="63" t="s">
        <v>1245</v>
      </c>
    </row>
    <row r="348" spans="1:27" s="74" customFormat="1" ht="61.5" customHeight="1" x14ac:dyDescent="0.2">
      <c r="A348" s="45">
        <v>83</v>
      </c>
      <c r="B348" s="21" t="s">
        <v>43</v>
      </c>
      <c r="C348" s="94" t="s">
        <v>365</v>
      </c>
      <c r="D348" s="5" t="s">
        <v>14</v>
      </c>
      <c r="E348" s="186" t="s">
        <v>414</v>
      </c>
      <c r="F348" s="30"/>
      <c r="G348" s="16">
        <v>331</v>
      </c>
      <c r="H348" s="35"/>
      <c r="I348" s="16">
        <v>33200</v>
      </c>
      <c r="J348" s="7">
        <v>30</v>
      </c>
      <c r="K348" s="7"/>
      <c r="L348" s="18">
        <f t="shared" si="33"/>
        <v>1</v>
      </c>
      <c r="M348" s="7">
        <v>1</v>
      </c>
      <c r="N348" s="7"/>
      <c r="O348" s="99" t="s">
        <v>34</v>
      </c>
      <c r="P348" s="7" t="s">
        <v>486</v>
      </c>
      <c r="Q348" s="65" t="s">
        <v>501</v>
      </c>
      <c r="R348" s="178">
        <f t="shared" si="37"/>
        <v>134659.19999999998</v>
      </c>
      <c r="S348" s="16">
        <v>52</v>
      </c>
      <c r="T348" s="7"/>
      <c r="U348" s="16" t="s">
        <v>1257</v>
      </c>
      <c r="V348" s="33" t="s">
        <v>424</v>
      </c>
      <c r="W348" s="7">
        <v>2</v>
      </c>
      <c r="X348" s="7" t="s">
        <v>49</v>
      </c>
      <c r="Y348" s="36" t="s">
        <v>1210</v>
      </c>
      <c r="Z348" s="75" t="s">
        <v>146</v>
      </c>
      <c r="AA348" s="63" t="s">
        <v>1211</v>
      </c>
    </row>
    <row r="349" spans="1:27" s="74" customFormat="1" ht="61.5" customHeight="1" x14ac:dyDescent="0.2">
      <c r="A349" s="45">
        <v>84</v>
      </c>
      <c r="B349" s="21" t="s">
        <v>43</v>
      </c>
      <c r="C349" s="94" t="s">
        <v>365</v>
      </c>
      <c r="D349" s="218" t="s">
        <v>14</v>
      </c>
      <c r="E349" s="186" t="s">
        <v>414</v>
      </c>
      <c r="F349" s="30"/>
      <c r="G349" s="16" t="s">
        <v>461</v>
      </c>
      <c r="H349" s="35"/>
      <c r="I349" s="16">
        <v>33700</v>
      </c>
      <c r="J349" s="7">
        <v>30</v>
      </c>
      <c r="K349" s="7"/>
      <c r="L349" s="18">
        <f t="shared" si="33"/>
        <v>2</v>
      </c>
      <c r="M349" s="7">
        <v>2</v>
      </c>
      <c r="N349" s="7"/>
      <c r="O349" s="99" t="s">
        <v>34</v>
      </c>
      <c r="P349" s="7" t="s">
        <v>486</v>
      </c>
      <c r="Q349" s="65" t="s">
        <v>501</v>
      </c>
      <c r="R349" s="178">
        <f t="shared" si="37"/>
        <v>136687.19999999998</v>
      </c>
      <c r="S349" s="16">
        <v>52</v>
      </c>
      <c r="T349" s="7"/>
      <c r="U349" s="16" t="s">
        <v>1257</v>
      </c>
      <c r="V349" s="33" t="s">
        <v>424</v>
      </c>
      <c r="W349" s="7">
        <v>2</v>
      </c>
      <c r="X349" s="7" t="s">
        <v>49</v>
      </c>
      <c r="Y349" s="36" t="s">
        <v>1212</v>
      </c>
      <c r="Z349" s="75" t="s">
        <v>146</v>
      </c>
      <c r="AA349" s="63" t="s">
        <v>1211</v>
      </c>
    </row>
    <row r="350" spans="1:27" s="74" customFormat="1" ht="72" customHeight="1" x14ac:dyDescent="0.2">
      <c r="A350" s="45">
        <v>85</v>
      </c>
      <c r="B350" s="21" t="s">
        <v>43</v>
      </c>
      <c r="C350" s="94" t="s">
        <v>370</v>
      </c>
      <c r="D350" s="218" t="s">
        <v>402</v>
      </c>
      <c r="E350" s="186" t="s">
        <v>414</v>
      </c>
      <c r="F350" s="30"/>
      <c r="G350" s="7">
        <v>818</v>
      </c>
      <c r="H350" s="24"/>
      <c r="I350" s="7">
        <v>29100</v>
      </c>
      <c r="J350" s="7">
        <v>30</v>
      </c>
      <c r="K350" s="16"/>
      <c r="L350" s="18">
        <f t="shared" ref="L350:L362" si="38">M350+N350</f>
        <v>1</v>
      </c>
      <c r="M350" s="7"/>
      <c r="N350" s="7">
        <v>1</v>
      </c>
      <c r="O350" s="99" t="s">
        <v>34</v>
      </c>
      <c r="P350" s="7" t="s">
        <v>486</v>
      </c>
      <c r="Q350" s="37" t="s">
        <v>492</v>
      </c>
      <c r="R350" s="178">
        <f t="shared" si="37"/>
        <v>118029.59999999999</v>
      </c>
      <c r="S350" s="16">
        <v>52</v>
      </c>
      <c r="T350" s="16"/>
      <c r="U350" s="16" t="s">
        <v>1257</v>
      </c>
      <c r="V350" s="33" t="s">
        <v>424</v>
      </c>
      <c r="W350" s="16">
        <v>2</v>
      </c>
      <c r="X350" s="36" t="s">
        <v>49</v>
      </c>
      <c r="Y350" s="100" t="s">
        <v>315</v>
      </c>
      <c r="Z350" s="75" t="s">
        <v>316</v>
      </c>
      <c r="AA350" s="75" t="s">
        <v>403</v>
      </c>
    </row>
    <row r="351" spans="1:27" s="74" customFormat="1" ht="46.5" customHeight="1" x14ac:dyDescent="0.2">
      <c r="A351" s="45">
        <v>86</v>
      </c>
      <c r="B351" s="21" t="s">
        <v>43</v>
      </c>
      <c r="C351" s="94" t="s">
        <v>370</v>
      </c>
      <c r="D351" s="5" t="s">
        <v>465</v>
      </c>
      <c r="E351" s="186" t="s">
        <v>414</v>
      </c>
      <c r="F351" s="30"/>
      <c r="G351" s="7">
        <v>812</v>
      </c>
      <c r="H351" s="24"/>
      <c r="I351" s="7">
        <v>36100</v>
      </c>
      <c r="J351" s="7">
        <v>30</v>
      </c>
      <c r="K351" s="16"/>
      <c r="L351" s="18">
        <f t="shared" si="38"/>
        <v>1</v>
      </c>
      <c r="M351" s="7"/>
      <c r="N351" s="7">
        <v>1</v>
      </c>
      <c r="O351" s="99" t="s">
        <v>34</v>
      </c>
      <c r="P351" s="7" t="s">
        <v>486</v>
      </c>
      <c r="Q351" s="37" t="s">
        <v>492</v>
      </c>
      <c r="R351" s="178">
        <f t="shared" si="37"/>
        <v>146421.6</v>
      </c>
      <c r="S351" s="16">
        <v>52</v>
      </c>
      <c r="T351" s="16"/>
      <c r="U351" s="16" t="s">
        <v>1257</v>
      </c>
      <c r="V351" s="33" t="s">
        <v>424</v>
      </c>
      <c r="W351" s="16">
        <v>2</v>
      </c>
      <c r="X351" s="36" t="s">
        <v>49</v>
      </c>
      <c r="Y351" s="100" t="s">
        <v>315</v>
      </c>
      <c r="Z351" s="75" t="s">
        <v>317</v>
      </c>
      <c r="AA351" s="75" t="s">
        <v>318</v>
      </c>
    </row>
    <row r="352" spans="1:27" s="74" customFormat="1" ht="46.5" customHeight="1" x14ac:dyDescent="0.2">
      <c r="A352" s="45">
        <v>87</v>
      </c>
      <c r="B352" s="21" t="s">
        <v>43</v>
      </c>
      <c r="C352" s="94" t="s">
        <v>370</v>
      </c>
      <c r="D352" s="218" t="s">
        <v>1213</v>
      </c>
      <c r="E352" s="186" t="s">
        <v>414</v>
      </c>
      <c r="F352" s="30"/>
      <c r="G352" s="7">
        <v>274</v>
      </c>
      <c r="H352" s="24"/>
      <c r="I352" s="7">
        <v>41900</v>
      </c>
      <c r="J352" s="7">
        <v>30</v>
      </c>
      <c r="K352" s="16"/>
      <c r="L352" s="18">
        <f t="shared" si="38"/>
        <v>1</v>
      </c>
      <c r="M352" s="7"/>
      <c r="N352" s="7">
        <v>1</v>
      </c>
      <c r="O352" s="99" t="s">
        <v>1260</v>
      </c>
      <c r="P352" s="7" t="s">
        <v>486</v>
      </c>
      <c r="Q352" s="37" t="s">
        <v>492</v>
      </c>
      <c r="R352" s="178">
        <f t="shared" si="37"/>
        <v>169946.4</v>
      </c>
      <c r="S352" s="16">
        <v>52</v>
      </c>
      <c r="T352" s="16"/>
      <c r="U352" s="16" t="s">
        <v>1257</v>
      </c>
      <c r="V352" s="33" t="s">
        <v>424</v>
      </c>
      <c r="W352" s="16">
        <v>2</v>
      </c>
      <c r="X352" s="36" t="s">
        <v>49</v>
      </c>
      <c r="Y352" s="100">
        <v>44380</v>
      </c>
      <c r="Z352" s="75"/>
      <c r="AA352" s="75"/>
    </row>
    <row r="353" spans="1:27" s="74" customFormat="1" ht="46.5" customHeight="1" x14ac:dyDescent="0.2">
      <c r="A353" s="45">
        <v>88</v>
      </c>
      <c r="B353" s="21" t="s">
        <v>43</v>
      </c>
      <c r="C353" s="94" t="s">
        <v>370</v>
      </c>
      <c r="D353" s="5" t="s">
        <v>1213</v>
      </c>
      <c r="E353" s="186" t="s">
        <v>414</v>
      </c>
      <c r="F353" s="30"/>
      <c r="G353" s="7">
        <v>272</v>
      </c>
      <c r="H353" s="24"/>
      <c r="I353" s="7">
        <v>41900</v>
      </c>
      <c r="J353" s="7">
        <v>30</v>
      </c>
      <c r="K353" s="16"/>
      <c r="L353" s="18">
        <f t="shared" si="38"/>
        <v>1</v>
      </c>
      <c r="M353" s="7"/>
      <c r="N353" s="7">
        <v>1</v>
      </c>
      <c r="O353" s="99" t="s">
        <v>34</v>
      </c>
      <c r="P353" s="7" t="s">
        <v>486</v>
      </c>
      <c r="Q353" s="37" t="s">
        <v>492</v>
      </c>
      <c r="R353" s="178">
        <f t="shared" si="37"/>
        <v>169946.4</v>
      </c>
      <c r="S353" s="16">
        <v>52</v>
      </c>
      <c r="T353" s="16"/>
      <c r="U353" s="16" t="s">
        <v>1257</v>
      </c>
      <c r="V353" s="33" t="s">
        <v>424</v>
      </c>
      <c r="W353" s="16">
        <v>2</v>
      </c>
      <c r="X353" s="36" t="s">
        <v>49</v>
      </c>
      <c r="Y353" s="100">
        <v>44515</v>
      </c>
      <c r="Z353" s="75" t="s">
        <v>316</v>
      </c>
      <c r="AA353" s="75" t="s">
        <v>1214</v>
      </c>
    </row>
    <row r="354" spans="1:27" s="74" customFormat="1" ht="72" customHeight="1" x14ac:dyDescent="0.2">
      <c r="A354" s="45">
        <v>89</v>
      </c>
      <c r="B354" s="21" t="s">
        <v>43</v>
      </c>
      <c r="C354" s="94" t="s">
        <v>370</v>
      </c>
      <c r="D354" s="5" t="s">
        <v>1215</v>
      </c>
      <c r="E354" s="186" t="s">
        <v>414</v>
      </c>
      <c r="F354" s="30"/>
      <c r="G354" s="7">
        <v>823</v>
      </c>
      <c r="H354" s="24"/>
      <c r="I354" s="7">
        <v>29100</v>
      </c>
      <c r="J354" s="7">
        <v>30</v>
      </c>
      <c r="K354" s="16"/>
      <c r="L354" s="18">
        <f t="shared" si="38"/>
        <v>1</v>
      </c>
      <c r="M354" s="7"/>
      <c r="N354" s="7">
        <v>1</v>
      </c>
      <c r="O354" s="99" t="s">
        <v>34</v>
      </c>
      <c r="P354" s="7" t="s">
        <v>486</v>
      </c>
      <c r="Q354" s="37" t="s">
        <v>492</v>
      </c>
      <c r="R354" s="178">
        <f t="shared" si="37"/>
        <v>118029.59999999999</v>
      </c>
      <c r="S354" s="16">
        <v>52</v>
      </c>
      <c r="T354" s="16"/>
      <c r="U354" s="16" t="s">
        <v>1257</v>
      </c>
      <c r="V354" s="33" t="s">
        <v>424</v>
      </c>
      <c r="W354" s="16">
        <v>2</v>
      </c>
      <c r="X354" s="36" t="s">
        <v>49</v>
      </c>
      <c r="Y354" s="100" t="s">
        <v>315</v>
      </c>
      <c r="Z354" s="75" t="s">
        <v>316</v>
      </c>
      <c r="AA354" s="75" t="s">
        <v>403</v>
      </c>
    </row>
    <row r="355" spans="1:27" s="74" customFormat="1" ht="33.75" customHeight="1" x14ac:dyDescent="0.2">
      <c r="A355" s="45">
        <v>90</v>
      </c>
      <c r="B355" s="21" t="s">
        <v>43</v>
      </c>
      <c r="C355" s="94" t="s">
        <v>293</v>
      </c>
      <c r="D355" s="5" t="s">
        <v>224</v>
      </c>
      <c r="E355" s="186" t="s">
        <v>413</v>
      </c>
      <c r="F355" s="30"/>
      <c r="G355" s="7">
        <v>411</v>
      </c>
      <c r="H355" s="24"/>
      <c r="I355" s="7">
        <v>48000</v>
      </c>
      <c r="J355" s="7">
        <v>30</v>
      </c>
      <c r="K355" s="16"/>
      <c r="L355" s="18">
        <f t="shared" si="38"/>
        <v>1</v>
      </c>
      <c r="M355" s="7">
        <v>1</v>
      </c>
      <c r="N355" s="7"/>
      <c r="O355" s="99" t="s">
        <v>34</v>
      </c>
      <c r="P355" s="7" t="s">
        <v>486</v>
      </c>
      <c r="Q355" s="37" t="s">
        <v>493</v>
      </c>
      <c r="R355" s="178">
        <f t="shared" si="37"/>
        <v>194688</v>
      </c>
      <c r="S355" s="16">
        <v>52</v>
      </c>
      <c r="T355" s="7"/>
      <c r="U355" s="16" t="s">
        <v>1257</v>
      </c>
      <c r="V355" s="33" t="s">
        <v>424</v>
      </c>
      <c r="W355" s="7">
        <v>2</v>
      </c>
      <c r="X355" s="36" t="s">
        <v>49</v>
      </c>
      <c r="Y355" s="101">
        <v>44522</v>
      </c>
      <c r="Z355" s="63" t="s">
        <v>1246</v>
      </c>
      <c r="AA355" s="63" t="s">
        <v>1247</v>
      </c>
    </row>
    <row r="356" spans="1:27" s="74" customFormat="1" ht="51.75" customHeight="1" x14ac:dyDescent="0.2">
      <c r="A356" s="45">
        <v>91</v>
      </c>
      <c r="B356" s="21" t="s">
        <v>43</v>
      </c>
      <c r="C356" s="94" t="s">
        <v>293</v>
      </c>
      <c r="D356" s="5" t="s">
        <v>832</v>
      </c>
      <c r="E356" s="186" t="s">
        <v>414</v>
      </c>
      <c r="F356" s="30"/>
      <c r="G356" s="126" t="s">
        <v>833</v>
      </c>
      <c r="H356" s="35"/>
      <c r="I356" s="16">
        <v>29100</v>
      </c>
      <c r="J356" s="7">
        <v>30</v>
      </c>
      <c r="K356" s="7"/>
      <c r="L356" s="18">
        <f t="shared" si="38"/>
        <v>1</v>
      </c>
      <c r="M356" s="7">
        <v>1</v>
      </c>
      <c r="N356" s="7"/>
      <c r="O356" s="99" t="s">
        <v>34</v>
      </c>
      <c r="P356" s="7" t="s">
        <v>486</v>
      </c>
      <c r="Q356" s="65" t="s">
        <v>501</v>
      </c>
      <c r="R356" s="178">
        <f t="shared" si="37"/>
        <v>118029.59999999999</v>
      </c>
      <c r="S356" s="16">
        <v>52</v>
      </c>
      <c r="T356" s="7"/>
      <c r="U356" s="16" t="s">
        <v>1257</v>
      </c>
      <c r="V356" s="33" t="s">
        <v>424</v>
      </c>
      <c r="W356" s="7">
        <v>2</v>
      </c>
      <c r="X356" s="7" t="s">
        <v>49</v>
      </c>
      <c r="Y356" s="100">
        <v>44235</v>
      </c>
      <c r="Z356" s="75" t="s">
        <v>292</v>
      </c>
      <c r="AA356" s="63" t="s">
        <v>1248</v>
      </c>
    </row>
    <row r="357" spans="1:27" s="74" customFormat="1" ht="51.75" customHeight="1" x14ac:dyDescent="0.2">
      <c r="A357" s="45">
        <v>92</v>
      </c>
      <c r="B357" s="21" t="s">
        <v>43</v>
      </c>
      <c r="C357" s="94" t="s">
        <v>293</v>
      </c>
      <c r="D357" s="5" t="s">
        <v>832</v>
      </c>
      <c r="E357" s="186" t="s">
        <v>414</v>
      </c>
      <c r="F357" s="30"/>
      <c r="G357" s="126">
        <v>390</v>
      </c>
      <c r="H357" s="35"/>
      <c r="I357" s="16">
        <v>41000</v>
      </c>
      <c r="J357" s="7">
        <v>30</v>
      </c>
      <c r="K357" s="7"/>
      <c r="L357" s="18">
        <f t="shared" si="38"/>
        <v>1</v>
      </c>
      <c r="M357" s="7">
        <v>1</v>
      </c>
      <c r="N357" s="7"/>
      <c r="O357" s="99" t="s">
        <v>34</v>
      </c>
      <c r="P357" s="7" t="s">
        <v>486</v>
      </c>
      <c r="Q357" s="65" t="s">
        <v>501</v>
      </c>
      <c r="R357" s="178">
        <f t="shared" si="37"/>
        <v>166296</v>
      </c>
      <c r="S357" s="16">
        <v>52</v>
      </c>
      <c r="T357" s="7"/>
      <c r="U357" s="16" t="s">
        <v>1257</v>
      </c>
      <c r="V357" s="33" t="s">
        <v>424</v>
      </c>
      <c r="W357" s="7">
        <v>2</v>
      </c>
      <c r="X357" s="7" t="s">
        <v>49</v>
      </c>
      <c r="Y357" s="100">
        <v>44518</v>
      </c>
      <c r="Z357" s="75" t="s">
        <v>292</v>
      </c>
      <c r="AA357" s="63" t="s">
        <v>1248</v>
      </c>
    </row>
    <row r="358" spans="1:27" s="74" customFormat="1" ht="51.75" customHeight="1" x14ac:dyDescent="0.2">
      <c r="A358" s="45">
        <v>93</v>
      </c>
      <c r="B358" s="21" t="s">
        <v>43</v>
      </c>
      <c r="C358" s="94" t="s">
        <v>293</v>
      </c>
      <c r="D358" s="5" t="s">
        <v>834</v>
      </c>
      <c r="E358" s="186" t="s">
        <v>414</v>
      </c>
      <c r="F358" s="30"/>
      <c r="G358" s="126">
        <v>395</v>
      </c>
      <c r="H358" s="35"/>
      <c r="I358" s="16">
        <v>40000</v>
      </c>
      <c r="J358" s="7">
        <v>30</v>
      </c>
      <c r="K358" s="7"/>
      <c r="L358" s="18">
        <f t="shared" si="38"/>
        <v>1</v>
      </c>
      <c r="M358" s="7">
        <v>1</v>
      </c>
      <c r="N358" s="7"/>
      <c r="O358" s="99" t="s">
        <v>34</v>
      </c>
      <c r="P358" s="7" t="s">
        <v>486</v>
      </c>
      <c r="Q358" s="65" t="s">
        <v>493</v>
      </c>
      <c r="R358" s="178">
        <f t="shared" si="37"/>
        <v>162240</v>
      </c>
      <c r="S358" s="16">
        <v>52</v>
      </c>
      <c r="T358" s="7"/>
      <c r="U358" s="16" t="s">
        <v>1257</v>
      </c>
      <c r="V358" s="33" t="s">
        <v>424</v>
      </c>
      <c r="W358" s="7">
        <v>2</v>
      </c>
      <c r="X358" s="7" t="s">
        <v>49</v>
      </c>
      <c r="Y358" s="100">
        <v>44477</v>
      </c>
      <c r="Z358" s="75" t="s">
        <v>292</v>
      </c>
      <c r="AA358" s="75" t="s">
        <v>1216</v>
      </c>
    </row>
    <row r="359" spans="1:27" s="74" customFormat="1" ht="51.75" customHeight="1" x14ac:dyDescent="0.2">
      <c r="A359" s="45">
        <v>94</v>
      </c>
      <c r="B359" s="21" t="s">
        <v>43</v>
      </c>
      <c r="C359" s="94" t="s">
        <v>293</v>
      </c>
      <c r="D359" s="5" t="s">
        <v>94</v>
      </c>
      <c r="E359" s="186" t="s">
        <v>414</v>
      </c>
      <c r="F359" s="30"/>
      <c r="G359" s="126">
        <v>420</v>
      </c>
      <c r="H359" s="35"/>
      <c r="I359" s="16">
        <v>38800</v>
      </c>
      <c r="J359" s="7">
        <v>30</v>
      </c>
      <c r="K359" s="7"/>
      <c r="L359" s="18">
        <f t="shared" si="38"/>
        <v>1</v>
      </c>
      <c r="M359" s="7">
        <v>1</v>
      </c>
      <c r="N359" s="7"/>
      <c r="O359" s="99" t="s">
        <v>34</v>
      </c>
      <c r="P359" s="7" t="s">
        <v>486</v>
      </c>
      <c r="Q359" s="65" t="s">
        <v>501</v>
      </c>
      <c r="R359" s="178">
        <f t="shared" si="37"/>
        <v>157372.79999999999</v>
      </c>
      <c r="S359" s="16">
        <v>52</v>
      </c>
      <c r="T359" s="7"/>
      <c r="U359" s="16" t="s">
        <v>1257</v>
      </c>
      <c r="V359" s="33" t="s">
        <v>424</v>
      </c>
      <c r="W359" s="7">
        <v>2</v>
      </c>
      <c r="X359" s="7" t="s">
        <v>49</v>
      </c>
      <c r="Y359" s="100">
        <v>44512</v>
      </c>
      <c r="Z359" s="75" t="s">
        <v>292</v>
      </c>
      <c r="AA359" s="75" t="s">
        <v>1217</v>
      </c>
    </row>
    <row r="360" spans="1:27" s="74" customFormat="1" ht="51.75" customHeight="1" x14ac:dyDescent="0.2">
      <c r="A360" s="45">
        <v>95</v>
      </c>
      <c r="B360" s="21" t="s">
        <v>43</v>
      </c>
      <c r="C360" s="94" t="s">
        <v>835</v>
      </c>
      <c r="D360" s="5" t="s">
        <v>224</v>
      </c>
      <c r="E360" s="186" t="s">
        <v>414</v>
      </c>
      <c r="F360" s="30"/>
      <c r="G360" s="126">
        <v>865</v>
      </c>
      <c r="H360" s="35"/>
      <c r="I360" s="16">
        <v>37500</v>
      </c>
      <c r="J360" s="7">
        <v>30</v>
      </c>
      <c r="K360" s="7"/>
      <c r="L360" s="18">
        <f t="shared" si="38"/>
        <v>1</v>
      </c>
      <c r="M360" s="7"/>
      <c r="N360" s="7">
        <v>1</v>
      </c>
      <c r="O360" s="99" t="s">
        <v>34</v>
      </c>
      <c r="P360" s="7" t="s">
        <v>486</v>
      </c>
      <c r="Q360" s="37" t="s">
        <v>492</v>
      </c>
      <c r="R360" s="178">
        <f t="shared" si="37"/>
        <v>152100</v>
      </c>
      <c r="S360" s="16">
        <v>52</v>
      </c>
      <c r="T360" s="7"/>
      <c r="U360" s="16" t="s">
        <v>1257</v>
      </c>
      <c r="V360" s="33" t="s">
        <v>424</v>
      </c>
      <c r="W360" s="7">
        <v>2</v>
      </c>
      <c r="X360" s="7" t="s">
        <v>49</v>
      </c>
      <c r="Y360" s="100">
        <v>44599</v>
      </c>
      <c r="Z360" s="75" t="s">
        <v>1218</v>
      </c>
      <c r="AA360" s="75" t="s">
        <v>1219</v>
      </c>
    </row>
    <row r="361" spans="1:27" s="74" customFormat="1" ht="51.75" customHeight="1" x14ac:dyDescent="0.2">
      <c r="A361" s="45">
        <v>96</v>
      </c>
      <c r="B361" s="21" t="s">
        <v>43</v>
      </c>
      <c r="C361" s="94" t="s">
        <v>835</v>
      </c>
      <c r="D361" s="5" t="s">
        <v>224</v>
      </c>
      <c r="E361" s="186" t="s">
        <v>414</v>
      </c>
      <c r="F361" s="30"/>
      <c r="G361" s="126">
        <v>1043</v>
      </c>
      <c r="H361" s="35"/>
      <c r="I361" s="16">
        <v>37500</v>
      </c>
      <c r="J361" s="7">
        <v>30</v>
      </c>
      <c r="K361" s="7"/>
      <c r="L361" s="18">
        <f t="shared" si="38"/>
        <v>1</v>
      </c>
      <c r="M361" s="7"/>
      <c r="N361" s="7">
        <v>1</v>
      </c>
      <c r="O361" s="99" t="s">
        <v>34</v>
      </c>
      <c r="P361" s="7" t="s">
        <v>486</v>
      </c>
      <c r="Q361" s="37" t="s">
        <v>492</v>
      </c>
      <c r="R361" s="178">
        <f t="shared" si="37"/>
        <v>152100</v>
      </c>
      <c r="S361" s="16">
        <v>52</v>
      </c>
      <c r="T361" s="7"/>
      <c r="U361" s="16" t="s">
        <v>1257</v>
      </c>
      <c r="V361" s="33" t="s">
        <v>424</v>
      </c>
      <c r="W361" s="7">
        <v>2</v>
      </c>
      <c r="X361" s="7" t="s">
        <v>49</v>
      </c>
      <c r="Y361" s="100">
        <v>44609</v>
      </c>
      <c r="Z361" s="75" t="s">
        <v>1218</v>
      </c>
      <c r="AA361" s="75" t="s">
        <v>1219</v>
      </c>
    </row>
    <row r="362" spans="1:27" s="74" customFormat="1" ht="79.5" customHeight="1" x14ac:dyDescent="0.2">
      <c r="A362" s="45">
        <v>97</v>
      </c>
      <c r="B362" s="21" t="s">
        <v>43</v>
      </c>
      <c r="C362" s="94" t="s">
        <v>835</v>
      </c>
      <c r="D362" s="5" t="s">
        <v>44</v>
      </c>
      <c r="E362" s="186" t="s">
        <v>414</v>
      </c>
      <c r="F362" s="30"/>
      <c r="G362" s="78">
        <v>461</v>
      </c>
      <c r="H362" s="151"/>
      <c r="I362" s="7">
        <v>34900</v>
      </c>
      <c r="J362" s="7">
        <v>30</v>
      </c>
      <c r="K362" s="16"/>
      <c r="L362" s="18">
        <f t="shared" si="38"/>
        <v>1</v>
      </c>
      <c r="M362" s="7"/>
      <c r="N362" s="7">
        <v>1</v>
      </c>
      <c r="O362" s="99" t="s">
        <v>34</v>
      </c>
      <c r="P362" s="7" t="s">
        <v>486</v>
      </c>
      <c r="Q362" s="37" t="s">
        <v>492</v>
      </c>
      <c r="R362" s="178">
        <f t="shared" si="37"/>
        <v>141554.4</v>
      </c>
      <c r="S362" s="16">
        <v>52</v>
      </c>
      <c r="T362" s="16"/>
      <c r="U362" s="16" t="s">
        <v>1257</v>
      </c>
      <c r="V362" s="33" t="s">
        <v>424</v>
      </c>
      <c r="W362" s="7" t="s">
        <v>10</v>
      </c>
      <c r="X362" s="7" t="s">
        <v>49</v>
      </c>
      <c r="Y362" s="101">
        <v>44571</v>
      </c>
      <c r="Z362" s="75" t="s">
        <v>1220</v>
      </c>
      <c r="AA362" s="75" t="s">
        <v>1221</v>
      </c>
    </row>
    <row r="363" spans="1:27" s="19" customFormat="1" ht="37.9" hidden="1" customHeight="1" x14ac:dyDescent="0.2">
      <c r="A363" s="141"/>
      <c r="B363" s="142" t="s">
        <v>379</v>
      </c>
      <c r="C363" s="92"/>
      <c r="D363" s="192"/>
      <c r="E363" s="182"/>
      <c r="F363" s="163"/>
      <c r="G363" s="141"/>
      <c r="H363" s="152"/>
      <c r="I363" s="141"/>
      <c r="J363" s="141"/>
      <c r="K363" s="141"/>
      <c r="L363" s="141"/>
      <c r="M363" s="141"/>
      <c r="N363" s="141"/>
      <c r="O363" s="146"/>
      <c r="P363" s="141"/>
      <c r="Q363" s="147"/>
      <c r="R363" s="180"/>
      <c r="S363" s="190"/>
      <c r="T363" s="190"/>
      <c r="U363" s="190"/>
      <c r="V363" s="190"/>
      <c r="W363" s="190"/>
      <c r="X363" s="141"/>
      <c r="Y363" s="141"/>
      <c r="Z363" s="156"/>
      <c r="AA363" s="141"/>
    </row>
    <row r="364" spans="1:27" s="27" customFormat="1" ht="18" hidden="1" customHeight="1" x14ac:dyDescent="0.2">
      <c r="A364" s="16"/>
      <c r="B364" s="87"/>
      <c r="C364" s="93" t="s">
        <v>19</v>
      </c>
      <c r="D364" s="23"/>
      <c r="E364" s="93"/>
      <c r="F364" s="170"/>
      <c r="G364" s="24"/>
      <c r="H364" s="24"/>
      <c r="I364" s="25"/>
      <c r="J364" s="7"/>
      <c r="K364" s="25"/>
      <c r="L364" s="24"/>
      <c r="M364" s="25"/>
      <c r="N364" s="25"/>
      <c r="O364" s="98"/>
      <c r="P364" s="25"/>
      <c r="Q364" s="34"/>
      <c r="R364" s="179"/>
      <c r="S364" s="16"/>
      <c r="T364" s="26"/>
      <c r="U364" s="26"/>
      <c r="V364" s="26"/>
      <c r="W364" s="26"/>
      <c r="X364" s="26"/>
      <c r="Y364" s="26"/>
      <c r="Z364" s="159"/>
      <c r="AA364" s="22"/>
    </row>
    <row r="365" spans="1:27" s="48" customFormat="1" ht="56.25" hidden="1" customHeight="1" x14ac:dyDescent="0.2">
      <c r="A365" s="16">
        <v>1</v>
      </c>
      <c r="B365" s="88" t="s">
        <v>379</v>
      </c>
      <c r="C365" s="96" t="s">
        <v>372</v>
      </c>
      <c r="D365" s="47" t="s">
        <v>70</v>
      </c>
      <c r="E365" s="187" t="s">
        <v>412</v>
      </c>
      <c r="F365" s="176" t="s">
        <v>189</v>
      </c>
      <c r="G365" s="16">
        <v>348</v>
      </c>
      <c r="H365" s="35">
        <v>6</v>
      </c>
      <c r="I365" s="7">
        <v>22090</v>
      </c>
      <c r="J365" s="7">
        <v>25</v>
      </c>
      <c r="K365" s="7">
        <v>4</v>
      </c>
      <c r="L365" s="18">
        <f t="shared" ref="L365:L388" si="39">M365+N365</f>
        <v>1</v>
      </c>
      <c r="M365" s="7">
        <v>1</v>
      </c>
      <c r="N365" s="7"/>
      <c r="O365" s="99" t="s">
        <v>34</v>
      </c>
      <c r="P365" s="7" t="s">
        <v>486</v>
      </c>
      <c r="Q365" s="31" t="s">
        <v>502</v>
      </c>
      <c r="R365" s="179">
        <f>I365*2.6*1.25*1.04*1.35</f>
        <v>100796.67</v>
      </c>
      <c r="S365" s="16">
        <v>52</v>
      </c>
      <c r="T365" s="16"/>
      <c r="U365" s="16" t="s">
        <v>1257</v>
      </c>
      <c r="V365" s="7" t="s">
        <v>443</v>
      </c>
      <c r="W365" s="1" t="s">
        <v>8</v>
      </c>
      <c r="X365" s="36" t="s">
        <v>47</v>
      </c>
      <c r="Y365" s="101">
        <v>44237</v>
      </c>
      <c r="Z365" s="81" t="s">
        <v>1037</v>
      </c>
      <c r="AA365" s="81" t="s">
        <v>647</v>
      </c>
    </row>
    <row r="366" spans="1:27" s="48" customFormat="1" ht="56.25" hidden="1" customHeight="1" x14ac:dyDescent="0.2">
      <c r="A366" s="16">
        <f>A365+1</f>
        <v>2</v>
      </c>
      <c r="B366" s="88" t="s">
        <v>379</v>
      </c>
      <c r="C366" s="96" t="s">
        <v>372</v>
      </c>
      <c r="D366" s="47" t="s">
        <v>29</v>
      </c>
      <c r="E366" s="187" t="s">
        <v>412</v>
      </c>
      <c r="F366" s="176"/>
      <c r="G366" s="16">
        <v>356</v>
      </c>
      <c r="H366" s="35"/>
      <c r="I366" s="7">
        <v>14520</v>
      </c>
      <c r="J366" s="7">
        <v>39</v>
      </c>
      <c r="K366" s="7"/>
      <c r="L366" s="18">
        <f t="shared" si="39"/>
        <v>1</v>
      </c>
      <c r="M366" s="7">
        <v>1</v>
      </c>
      <c r="N366" s="7"/>
      <c r="O366" s="99" t="s">
        <v>34</v>
      </c>
      <c r="P366" s="7" t="s">
        <v>486</v>
      </c>
      <c r="Q366" s="31" t="s">
        <v>502</v>
      </c>
      <c r="R366" s="179">
        <f>I366*2.6*1.39*1.35</f>
        <v>70841.627999999997</v>
      </c>
      <c r="S366" s="16">
        <v>52</v>
      </c>
      <c r="T366" s="16"/>
      <c r="U366" s="16" t="s">
        <v>1257</v>
      </c>
      <c r="V366" s="33" t="s">
        <v>1038</v>
      </c>
      <c r="W366" s="1" t="s">
        <v>10</v>
      </c>
      <c r="X366" s="36" t="s">
        <v>49</v>
      </c>
      <c r="Y366" s="101">
        <v>44617</v>
      </c>
      <c r="Z366" s="81" t="s">
        <v>1039</v>
      </c>
      <c r="AA366" s="81" t="s">
        <v>1040</v>
      </c>
    </row>
    <row r="367" spans="1:27" s="48" customFormat="1" ht="56.25" hidden="1" customHeight="1" x14ac:dyDescent="0.2">
      <c r="A367" s="16">
        <f t="shared" ref="A367:A388" si="40">A366+1</f>
        <v>3</v>
      </c>
      <c r="B367" s="88" t="s">
        <v>379</v>
      </c>
      <c r="C367" s="96" t="s">
        <v>373</v>
      </c>
      <c r="D367" s="47" t="s">
        <v>184</v>
      </c>
      <c r="E367" s="187" t="s">
        <v>412</v>
      </c>
      <c r="F367" s="176"/>
      <c r="G367" s="16" t="s">
        <v>331</v>
      </c>
      <c r="H367" s="35" t="s">
        <v>332</v>
      </c>
      <c r="I367" s="7">
        <v>14800</v>
      </c>
      <c r="J367" s="7">
        <v>38</v>
      </c>
      <c r="K367" s="7"/>
      <c r="L367" s="18">
        <f t="shared" si="39"/>
        <v>1</v>
      </c>
      <c r="M367" s="7"/>
      <c r="N367" s="7">
        <v>1</v>
      </c>
      <c r="O367" s="99" t="s">
        <v>1260</v>
      </c>
      <c r="P367" s="7" t="s">
        <v>486</v>
      </c>
      <c r="Q367" s="31" t="s">
        <v>494</v>
      </c>
      <c r="R367" s="179">
        <f>I367*2.6*1.38*1.35</f>
        <v>71688.239999999991</v>
      </c>
      <c r="S367" s="16">
        <v>52</v>
      </c>
      <c r="T367" s="16"/>
      <c r="U367" s="16" t="s">
        <v>1257</v>
      </c>
      <c r="V367" s="7" t="s">
        <v>444</v>
      </c>
      <c r="W367" s="1" t="s">
        <v>10</v>
      </c>
      <c r="X367" s="36" t="s">
        <v>49</v>
      </c>
      <c r="Y367" s="101">
        <v>44020</v>
      </c>
      <c r="Z367" s="81" t="s">
        <v>1041</v>
      </c>
      <c r="AA367" s="81" t="s">
        <v>185</v>
      </c>
    </row>
    <row r="368" spans="1:27" s="48" customFormat="1" ht="56.25" hidden="1" customHeight="1" x14ac:dyDescent="0.2">
      <c r="A368" s="16">
        <f t="shared" si="40"/>
        <v>4</v>
      </c>
      <c r="B368" s="88" t="s">
        <v>379</v>
      </c>
      <c r="C368" s="96" t="s">
        <v>373</v>
      </c>
      <c r="D368" s="47" t="s">
        <v>84</v>
      </c>
      <c r="E368" s="187" t="s">
        <v>412</v>
      </c>
      <c r="F368" s="176"/>
      <c r="G368" s="16" t="s">
        <v>381</v>
      </c>
      <c r="H368" s="35">
        <v>5</v>
      </c>
      <c r="I368" s="7">
        <v>18970</v>
      </c>
      <c r="J368" s="7">
        <v>32</v>
      </c>
      <c r="K368" s="7">
        <v>4</v>
      </c>
      <c r="L368" s="18">
        <f t="shared" si="39"/>
        <v>1</v>
      </c>
      <c r="M368" s="7">
        <v>1</v>
      </c>
      <c r="N368" s="7"/>
      <c r="O368" s="99" t="s">
        <v>34</v>
      </c>
      <c r="P368" s="7" t="s">
        <v>486</v>
      </c>
      <c r="Q368" s="31" t="s">
        <v>502</v>
      </c>
      <c r="R368" s="179">
        <f>I368*2.6*1.32*1.04*1.35</f>
        <v>91407.47616000002</v>
      </c>
      <c r="S368" s="16">
        <v>52</v>
      </c>
      <c r="T368" s="16"/>
      <c r="U368" s="16" t="s">
        <v>1257</v>
      </c>
      <c r="V368" s="7" t="s">
        <v>445</v>
      </c>
      <c r="W368" s="1" t="s">
        <v>8</v>
      </c>
      <c r="X368" s="36" t="s">
        <v>47</v>
      </c>
      <c r="Y368" s="101">
        <v>44351</v>
      </c>
      <c r="Z368" s="81" t="s">
        <v>1042</v>
      </c>
      <c r="AA368" s="81" t="s">
        <v>1043</v>
      </c>
    </row>
    <row r="369" spans="1:27" s="48" customFormat="1" ht="56.25" hidden="1" customHeight="1" x14ac:dyDescent="0.2">
      <c r="A369" s="16">
        <f t="shared" si="40"/>
        <v>5</v>
      </c>
      <c r="B369" s="88" t="s">
        <v>379</v>
      </c>
      <c r="C369" s="96" t="s">
        <v>373</v>
      </c>
      <c r="D369" s="47" t="s">
        <v>84</v>
      </c>
      <c r="E369" s="187" t="s">
        <v>412</v>
      </c>
      <c r="F369" s="176"/>
      <c r="G369" s="16">
        <v>315</v>
      </c>
      <c r="H369" s="35">
        <v>4</v>
      </c>
      <c r="I369" s="7">
        <v>16550</v>
      </c>
      <c r="J369" s="7">
        <v>40</v>
      </c>
      <c r="K369" s="7"/>
      <c r="L369" s="18">
        <f t="shared" si="39"/>
        <v>1</v>
      </c>
      <c r="M369" s="7">
        <v>1</v>
      </c>
      <c r="N369" s="7"/>
      <c r="O369" s="99" t="s">
        <v>34</v>
      </c>
      <c r="P369" s="7" t="s">
        <v>486</v>
      </c>
      <c r="Q369" s="31" t="s">
        <v>502</v>
      </c>
      <c r="R369" s="179">
        <f>I369*2.6*1.4*1.35</f>
        <v>81326.7</v>
      </c>
      <c r="S369" s="16">
        <v>52</v>
      </c>
      <c r="T369" s="16"/>
      <c r="U369" s="16" t="s">
        <v>1257</v>
      </c>
      <c r="V369" s="7" t="s">
        <v>509</v>
      </c>
      <c r="W369" s="1" t="s">
        <v>8</v>
      </c>
      <c r="X369" s="36" t="s">
        <v>47</v>
      </c>
      <c r="Y369" s="101">
        <v>44440</v>
      </c>
      <c r="Z369" s="162" t="s">
        <v>1044</v>
      </c>
      <c r="AA369" s="162" t="s">
        <v>1045</v>
      </c>
    </row>
    <row r="370" spans="1:27" s="48" customFormat="1" ht="56.25" hidden="1" customHeight="1" x14ac:dyDescent="0.2">
      <c r="A370" s="16">
        <f t="shared" si="40"/>
        <v>6</v>
      </c>
      <c r="B370" s="88" t="s">
        <v>379</v>
      </c>
      <c r="C370" s="96" t="s">
        <v>373</v>
      </c>
      <c r="D370" s="47" t="s">
        <v>148</v>
      </c>
      <c r="E370" s="187" t="s">
        <v>412</v>
      </c>
      <c r="F370" s="176"/>
      <c r="G370" s="16">
        <v>480</v>
      </c>
      <c r="H370" s="35">
        <v>4</v>
      </c>
      <c r="I370" s="7">
        <v>15290</v>
      </c>
      <c r="J370" s="7">
        <v>37</v>
      </c>
      <c r="K370" s="7"/>
      <c r="L370" s="18">
        <f t="shared" si="39"/>
        <v>1</v>
      </c>
      <c r="M370" s="7"/>
      <c r="N370" s="7">
        <v>1</v>
      </c>
      <c r="O370" s="99" t="s">
        <v>34</v>
      </c>
      <c r="P370" s="7" t="s">
        <v>486</v>
      </c>
      <c r="Q370" s="31" t="s">
        <v>494</v>
      </c>
      <c r="R370" s="179">
        <f>I370*2.6*1.37*1.35</f>
        <v>73525.023000000016</v>
      </c>
      <c r="S370" s="16">
        <v>52</v>
      </c>
      <c r="T370" s="16">
        <v>7</v>
      </c>
      <c r="U370" s="16" t="s">
        <v>1257</v>
      </c>
      <c r="V370" s="7" t="s">
        <v>446</v>
      </c>
      <c r="W370" s="1"/>
      <c r="X370" s="36" t="s">
        <v>47</v>
      </c>
      <c r="Y370" s="101">
        <v>44531</v>
      </c>
      <c r="Z370" s="63" t="s">
        <v>1046</v>
      </c>
      <c r="AA370" s="63" t="s">
        <v>1047</v>
      </c>
    </row>
    <row r="371" spans="1:27" s="48" customFormat="1" ht="56.25" hidden="1" customHeight="1" x14ac:dyDescent="0.2">
      <c r="A371" s="16">
        <f t="shared" si="40"/>
        <v>7</v>
      </c>
      <c r="B371" s="88" t="s">
        <v>379</v>
      </c>
      <c r="C371" s="96" t="s">
        <v>374</v>
      </c>
      <c r="D371" s="47" t="s">
        <v>41</v>
      </c>
      <c r="E371" s="187" t="s">
        <v>412</v>
      </c>
      <c r="F371" s="176" t="s">
        <v>189</v>
      </c>
      <c r="G371" s="16">
        <v>267.27300000000002</v>
      </c>
      <c r="H371" s="35">
        <v>5</v>
      </c>
      <c r="I371" s="7">
        <v>22470</v>
      </c>
      <c r="J371" s="7">
        <v>37</v>
      </c>
      <c r="K371" s="7">
        <v>8</v>
      </c>
      <c r="L371" s="18">
        <f t="shared" si="39"/>
        <v>2</v>
      </c>
      <c r="M371" s="7">
        <v>2</v>
      </c>
      <c r="N371" s="7"/>
      <c r="O371" s="99" t="s">
        <v>34</v>
      </c>
      <c r="P371" s="7" t="s">
        <v>486</v>
      </c>
      <c r="Q371" s="31" t="s">
        <v>502</v>
      </c>
      <c r="R371" s="179">
        <f>I371*2.6*1.37*1.08*1.35</f>
        <v>116695.60812</v>
      </c>
      <c r="S371" s="16">
        <v>52</v>
      </c>
      <c r="T371" s="16">
        <v>14</v>
      </c>
      <c r="U371" s="16" t="s">
        <v>1256</v>
      </c>
      <c r="V371" s="7" t="s">
        <v>447</v>
      </c>
      <c r="W371" s="1" t="s">
        <v>9</v>
      </c>
      <c r="X371" s="36" t="s">
        <v>47</v>
      </c>
      <c r="Y371" s="101" t="s">
        <v>1048</v>
      </c>
      <c r="Z371" s="81" t="s">
        <v>1049</v>
      </c>
      <c r="AA371" s="81" t="s">
        <v>208</v>
      </c>
    </row>
    <row r="372" spans="1:27" s="48" customFormat="1" ht="56.25" hidden="1" customHeight="1" x14ac:dyDescent="0.2">
      <c r="A372" s="16">
        <f t="shared" si="40"/>
        <v>8</v>
      </c>
      <c r="B372" s="88" t="s">
        <v>379</v>
      </c>
      <c r="C372" s="96" t="s">
        <v>72</v>
      </c>
      <c r="D372" s="47" t="s">
        <v>54</v>
      </c>
      <c r="E372" s="187" t="s">
        <v>412</v>
      </c>
      <c r="F372" s="176"/>
      <c r="G372" s="16">
        <v>410</v>
      </c>
      <c r="H372" s="35"/>
      <c r="I372" s="7">
        <v>13720</v>
      </c>
      <c r="J372" s="7">
        <v>25</v>
      </c>
      <c r="K372" s="7"/>
      <c r="L372" s="18">
        <f t="shared" si="39"/>
        <v>1</v>
      </c>
      <c r="M372" s="7"/>
      <c r="N372" s="7">
        <v>1</v>
      </c>
      <c r="O372" s="99" t="s">
        <v>34</v>
      </c>
      <c r="P372" s="7" t="s">
        <v>486</v>
      </c>
      <c r="Q372" s="31" t="s">
        <v>494</v>
      </c>
      <c r="R372" s="179">
        <f>I372*2.6*1.25*1.35</f>
        <v>60196.500000000007</v>
      </c>
      <c r="S372" s="16">
        <v>52</v>
      </c>
      <c r="T372" s="16"/>
      <c r="U372" s="16" t="s">
        <v>1257</v>
      </c>
      <c r="V372" s="7" t="s">
        <v>576</v>
      </c>
      <c r="W372" s="1" t="s">
        <v>10</v>
      </c>
      <c r="X372" s="36" t="s">
        <v>47</v>
      </c>
      <c r="Y372" s="101">
        <v>44481</v>
      </c>
      <c r="Z372" s="63" t="s">
        <v>1050</v>
      </c>
      <c r="AA372" s="63" t="s">
        <v>1051</v>
      </c>
    </row>
    <row r="373" spans="1:27" s="48" customFormat="1" ht="56.25" hidden="1" customHeight="1" x14ac:dyDescent="0.2">
      <c r="A373" s="16">
        <f t="shared" si="40"/>
        <v>9</v>
      </c>
      <c r="B373" s="88" t="s">
        <v>379</v>
      </c>
      <c r="C373" s="96" t="s">
        <v>374</v>
      </c>
      <c r="D373" s="47" t="s">
        <v>41</v>
      </c>
      <c r="E373" s="187" t="s">
        <v>412</v>
      </c>
      <c r="F373" s="176" t="s">
        <v>189</v>
      </c>
      <c r="G373" s="16">
        <v>295</v>
      </c>
      <c r="H373" s="35">
        <v>5</v>
      </c>
      <c r="I373" s="7">
        <v>22470</v>
      </c>
      <c r="J373" s="7">
        <v>37</v>
      </c>
      <c r="K373" s="7">
        <v>8</v>
      </c>
      <c r="L373" s="18">
        <f t="shared" si="39"/>
        <v>1</v>
      </c>
      <c r="M373" s="7">
        <v>1</v>
      </c>
      <c r="N373" s="7"/>
      <c r="O373" s="99" t="s">
        <v>34</v>
      </c>
      <c r="P373" s="7" t="s">
        <v>486</v>
      </c>
      <c r="Q373" s="31" t="s">
        <v>502</v>
      </c>
      <c r="R373" s="179">
        <f>I373*2.6*1.37*1.08*1.35</f>
        <v>116695.60812</v>
      </c>
      <c r="S373" s="16">
        <v>52</v>
      </c>
      <c r="T373" s="16">
        <v>7</v>
      </c>
      <c r="U373" s="16" t="s">
        <v>1256</v>
      </c>
      <c r="V373" s="7" t="s">
        <v>510</v>
      </c>
      <c r="W373" s="1" t="s">
        <v>9</v>
      </c>
      <c r="X373" s="36" t="s">
        <v>47</v>
      </c>
      <c r="Y373" s="101" t="s">
        <v>511</v>
      </c>
      <c r="Z373" s="81" t="s">
        <v>1049</v>
      </c>
      <c r="AA373" s="63" t="s">
        <v>1052</v>
      </c>
    </row>
    <row r="374" spans="1:27" s="48" customFormat="1" ht="56.25" hidden="1" customHeight="1" x14ac:dyDescent="0.2">
      <c r="A374" s="16">
        <f t="shared" si="40"/>
        <v>10</v>
      </c>
      <c r="B374" s="88" t="s">
        <v>379</v>
      </c>
      <c r="C374" s="96" t="s">
        <v>374</v>
      </c>
      <c r="D374" s="47" t="s">
        <v>41</v>
      </c>
      <c r="E374" s="187" t="s">
        <v>412</v>
      </c>
      <c r="F374" s="176" t="s">
        <v>189</v>
      </c>
      <c r="G374" s="16">
        <v>294</v>
      </c>
      <c r="H374" s="35">
        <v>4</v>
      </c>
      <c r="I374" s="7">
        <v>18490</v>
      </c>
      <c r="J374" s="7">
        <v>37</v>
      </c>
      <c r="K374" s="7">
        <v>8</v>
      </c>
      <c r="L374" s="18">
        <f t="shared" si="39"/>
        <v>1</v>
      </c>
      <c r="M374" s="7">
        <v>1</v>
      </c>
      <c r="N374" s="7"/>
      <c r="O374" s="99" t="s">
        <v>34</v>
      </c>
      <c r="P374" s="7" t="s">
        <v>486</v>
      </c>
      <c r="Q374" s="31" t="s">
        <v>502</v>
      </c>
      <c r="R374" s="179">
        <f>I374*2.6*1.37*1.08*1.35</f>
        <v>96025.892040000021</v>
      </c>
      <c r="S374" s="16">
        <v>52</v>
      </c>
      <c r="T374" s="16">
        <v>7</v>
      </c>
      <c r="U374" s="16" t="s">
        <v>1256</v>
      </c>
      <c r="V374" s="7" t="s">
        <v>510</v>
      </c>
      <c r="W374" s="1" t="s">
        <v>9</v>
      </c>
      <c r="X374" s="36" t="s">
        <v>47</v>
      </c>
      <c r="Y374" s="101">
        <v>44545</v>
      </c>
      <c r="Z374" s="81" t="s">
        <v>1053</v>
      </c>
      <c r="AA374" s="63" t="s">
        <v>1076</v>
      </c>
    </row>
    <row r="375" spans="1:27" s="48" customFormat="1" ht="56.25" hidden="1" customHeight="1" x14ac:dyDescent="0.2">
      <c r="A375" s="16">
        <f t="shared" si="40"/>
        <v>11</v>
      </c>
      <c r="B375" s="88" t="s">
        <v>379</v>
      </c>
      <c r="C375" s="96" t="s">
        <v>374</v>
      </c>
      <c r="D375" s="47" t="s">
        <v>102</v>
      </c>
      <c r="E375" s="187" t="s">
        <v>412</v>
      </c>
      <c r="F375" s="176" t="s">
        <v>189</v>
      </c>
      <c r="G375" s="16">
        <v>285</v>
      </c>
      <c r="H375" s="35">
        <v>5</v>
      </c>
      <c r="I375" s="7">
        <v>22470</v>
      </c>
      <c r="J375" s="7">
        <v>32</v>
      </c>
      <c r="K375" s="7">
        <v>8</v>
      </c>
      <c r="L375" s="18">
        <f t="shared" si="39"/>
        <v>1</v>
      </c>
      <c r="M375" s="7">
        <v>1</v>
      </c>
      <c r="N375" s="7"/>
      <c r="O375" s="99" t="s">
        <v>34</v>
      </c>
      <c r="P375" s="7" t="s">
        <v>486</v>
      </c>
      <c r="Q375" s="31" t="s">
        <v>494</v>
      </c>
      <c r="R375" s="179">
        <f>I375*2.6*1.32*1.08*1.35</f>
        <v>112436.64432000002</v>
      </c>
      <c r="S375" s="16">
        <v>52</v>
      </c>
      <c r="T375" s="16">
        <v>14</v>
      </c>
      <c r="U375" s="16" t="s">
        <v>1256</v>
      </c>
      <c r="V375" s="7" t="s">
        <v>425</v>
      </c>
      <c r="W375" s="1" t="s">
        <v>9</v>
      </c>
      <c r="X375" s="36" t="s">
        <v>47</v>
      </c>
      <c r="Y375" s="101">
        <v>44337</v>
      </c>
      <c r="Z375" s="81" t="s">
        <v>1054</v>
      </c>
      <c r="AA375" s="81" t="s">
        <v>1055</v>
      </c>
    </row>
    <row r="376" spans="1:27" s="48" customFormat="1" ht="56.25" hidden="1" customHeight="1" x14ac:dyDescent="0.2">
      <c r="A376" s="16">
        <f t="shared" si="40"/>
        <v>12</v>
      </c>
      <c r="B376" s="88" t="s">
        <v>379</v>
      </c>
      <c r="C376" s="96" t="s">
        <v>376</v>
      </c>
      <c r="D376" s="47" t="s">
        <v>45</v>
      </c>
      <c r="E376" s="187" t="s">
        <v>412</v>
      </c>
      <c r="F376" s="176"/>
      <c r="G376" s="16">
        <v>424.42599999999999</v>
      </c>
      <c r="H376" s="35">
        <v>6</v>
      </c>
      <c r="I376" s="7">
        <v>22090</v>
      </c>
      <c r="J376" s="7">
        <v>29</v>
      </c>
      <c r="K376" s="7">
        <v>4</v>
      </c>
      <c r="L376" s="18">
        <f t="shared" si="39"/>
        <v>2</v>
      </c>
      <c r="M376" s="7">
        <v>2</v>
      </c>
      <c r="N376" s="7"/>
      <c r="O376" s="99" t="s">
        <v>34</v>
      </c>
      <c r="P376" s="7" t="s">
        <v>486</v>
      </c>
      <c r="Q376" s="31" t="s">
        <v>502</v>
      </c>
      <c r="R376" s="179">
        <f>I376*2.6*1.29*1.04*1.35</f>
        <v>104022.16344</v>
      </c>
      <c r="S376" s="16">
        <v>52</v>
      </c>
      <c r="T376" s="16"/>
      <c r="U376" s="16" t="s">
        <v>1257</v>
      </c>
      <c r="V376" s="7" t="s">
        <v>618</v>
      </c>
      <c r="W376" s="1" t="s">
        <v>8</v>
      </c>
      <c r="X376" s="36" t="s">
        <v>47</v>
      </c>
      <c r="Y376" s="101" t="s">
        <v>619</v>
      </c>
      <c r="Z376" s="56" t="s">
        <v>620</v>
      </c>
      <c r="AA376" s="56" t="s">
        <v>1056</v>
      </c>
    </row>
    <row r="377" spans="1:27" s="48" customFormat="1" ht="56.25" hidden="1" customHeight="1" x14ac:dyDescent="0.2">
      <c r="A377" s="16">
        <f t="shared" si="40"/>
        <v>13</v>
      </c>
      <c r="B377" s="88" t="s">
        <v>379</v>
      </c>
      <c r="C377" s="96" t="s">
        <v>621</v>
      </c>
      <c r="D377" s="47" t="s">
        <v>508</v>
      </c>
      <c r="E377" s="187" t="s">
        <v>412</v>
      </c>
      <c r="F377" s="176"/>
      <c r="G377" s="16">
        <v>468</v>
      </c>
      <c r="H377" s="35">
        <v>6</v>
      </c>
      <c r="I377" s="7">
        <v>26610</v>
      </c>
      <c r="J377" s="7">
        <v>30</v>
      </c>
      <c r="K377" s="7">
        <v>4</v>
      </c>
      <c r="L377" s="18">
        <f t="shared" si="39"/>
        <v>1</v>
      </c>
      <c r="M377" s="7">
        <v>1</v>
      </c>
      <c r="N377" s="7"/>
      <c r="O377" s="99" t="s">
        <v>34</v>
      </c>
      <c r="P377" s="7" t="s">
        <v>486</v>
      </c>
      <c r="Q377" s="31" t="s">
        <v>502</v>
      </c>
      <c r="R377" s="179">
        <f>I377*2.5*1.3*1.04*1.35</f>
        <v>121421.43000000001</v>
      </c>
      <c r="S377" s="16">
        <v>52</v>
      </c>
      <c r="T377" s="16"/>
      <c r="U377" s="16" t="s">
        <v>1257</v>
      </c>
      <c r="V377" s="7" t="s">
        <v>622</v>
      </c>
      <c r="W377" s="1" t="s">
        <v>8</v>
      </c>
      <c r="X377" s="36" t="s">
        <v>47</v>
      </c>
      <c r="Y377" s="101">
        <v>44516</v>
      </c>
      <c r="Z377" s="162" t="s">
        <v>1057</v>
      </c>
      <c r="AA377" s="162" t="s">
        <v>1058</v>
      </c>
    </row>
    <row r="378" spans="1:27" s="48" customFormat="1" ht="56.25" hidden="1" customHeight="1" x14ac:dyDescent="0.2">
      <c r="A378" s="16">
        <f t="shared" si="40"/>
        <v>14</v>
      </c>
      <c r="B378" s="88" t="s">
        <v>379</v>
      </c>
      <c r="C378" s="96" t="s">
        <v>375</v>
      </c>
      <c r="D378" s="47" t="s">
        <v>1059</v>
      </c>
      <c r="E378" s="187" t="s">
        <v>412</v>
      </c>
      <c r="F378" s="176"/>
      <c r="G378" s="16" t="s">
        <v>498</v>
      </c>
      <c r="H378" s="35">
        <v>5</v>
      </c>
      <c r="I378" s="7">
        <v>18970</v>
      </c>
      <c r="J378" s="7">
        <v>36</v>
      </c>
      <c r="K378" s="7"/>
      <c r="L378" s="18">
        <f t="shared" si="39"/>
        <v>2</v>
      </c>
      <c r="M378" s="7">
        <v>2</v>
      </c>
      <c r="N378" s="7"/>
      <c r="O378" s="99" t="s">
        <v>34</v>
      </c>
      <c r="P378" s="7" t="s">
        <v>486</v>
      </c>
      <c r="Q378" s="31" t="s">
        <v>502</v>
      </c>
      <c r="R378" s="179">
        <f>I378*2.6*1.36*1.35</f>
        <v>90555.19200000001</v>
      </c>
      <c r="S378" s="16">
        <v>52</v>
      </c>
      <c r="T378" s="16"/>
      <c r="U378" s="16" t="s">
        <v>1257</v>
      </c>
      <c r="V378" s="7" t="s">
        <v>449</v>
      </c>
      <c r="W378" s="1" t="s">
        <v>10</v>
      </c>
      <c r="X378" s="36" t="s">
        <v>49</v>
      </c>
      <c r="Y378" s="101" t="s">
        <v>287</v>
      </c>
      <c r="Z378" s="81" t="s">
        <v>1060</v>
      </c>
      <c r="AA378" s="81" t="s">
        <v>1061</v>
      </c>
    </row>
    <row r="379" spans="1:27" s="48" customFormat="1" ht="56.25" hidden="1" customHeight="1" x14ac:dyDescent="0.2">
      <c r="A379" s="16">
        <f t="shared" si="40"/>
        <v>15</v>
      </c>
      <c r="B379" s="88" t="s">
        <v>379</v>
      </c>
      <c r="C379" s="96" t="s">
        <v>375</v>
      </c>
      <c r="D379" s="47" t="s">
        <v>1059</v>
      </c>
      <c r="E379" s="187" t="s">
        <v>412</v>
      </c>
      <c r="F379" s="176"/>
      <c r="G379" s="16">
        <v>389</v>
      </c>
      <c r="H379" s="35">
        <v>6</v>
      </c>
      <c r="I379" s="7">
        <v>22090</v>
      </c>
      <c r="J379" s="7">
        <v>36</v>
      </c>
      <c r="K379" s="7"/>
      <c r="L379" s="18">
        <f t="shared" si="39"/>
        <v>2</v>
      </c>
      <c r="M379" s="7">
        <v>2</v>
      </c>
      <c r="N379" s="7"/>
      <c r="O379" s="99" t="s">
        <v>34</v>
      </c>
      <c r="P379" s="7" t="s">
        <v>486</v>
      </c>
      <c r="Q379" s="31" t="s">
        <v>502</v>
      </c>
      <c r="R379" s="179">
        <f>I379*2.6*1.36*1.35</f>
        <v>105448.82400000001</v>
      </c>
      <c r="S379" s="16">
        <v>52</v>
      </c>
      <c r="T379" s="16"/>
      <c r="U379" s="16" t="s">
        <v>1257</v>
      </c>
      <c r="V379" s="7" t="s">
        <v>449</v>
      </c>
      <c r="W379" s="1" t="s">
        <v>10</v>
      </c>
      <c r="X379" s="36" t="s">
        <v>49</v>
      </c>
      <c r="Y379" s="101">
        <v>44392</v>
      </c>
      <c r="Z379" s="56" t="s">
        <v>1062</v>
      </c>
      <c r="AA379" s="56" t="s">
        <v>1063</v>
      </c>
    </row>
    <row r="380" spans="1:27" s="48" customFormat="1" ht="56.25" hidden="1" customHeight="1" x14ac:dyDescent="0.2">
      <c r="A380" s="16">
        <f t="shared" si="40"/>
        <v>16</v>
      </c>
      <c r="B380" s="88" t="s">
        <v>379</v>
      </c>
      <c r="C380" s="96" t="s">
        <v>375</v>
      </c>
      <c r="D380" s="47" t="s">
        <v>1059</v>
      </c>
      <c r="E380" s="187" t="s">
        <v>412</v>
      </c>
      <c r="F380" s="176"/>
      <c r="G380" s="16" t="s">
        <v>266</v>
      </c>
      <c r="H380" s="35">
        <v>4</v>
      </c>
      <c r="I380" s="7">
        <v>16550</v>
      </c>
      <c r="J380" s="7">
        <v>36</v>
      </c>
      <c r="K380" s="7"/>
      <c r="L380" s="18">
        <f t="shared" si="39"/>
        <v>1</v>
      </c>
      <c r="M380" s="7">
        <v>1</v>
      </c>
      <c r="N380" s="7"/>
      <c r="O380" s="99" t="s">
        <v>34</v>
      </c>
      <c r="P380" s="7" t="s">
        <v>486</v>
      </c>
      <c r="Q380" s="31" t="s">
        <v>502</v>
      </c>
      <c r="R380" s="179">
        <f>I380*2.6*1.36*1.35</f>
        <v>79003.080000000016</v>
      </c>
      <c r="S380" s="16">
        <v>52</v>
      </c>
      <c r="T380" s="16"/>
      <c r="U380" s="16" t="s">
        <v>1257</v>
      </c>
      <c r="V380" s="7" t="s">
        <v>449</v>
      </c>
      <c r="W380" s="1" t="s">
        <v>10</v>
      </c>
      <c r="X380" s="36" t="s">
        <v>49</v>
      </c>
      <c r="Y380" s="101">
        <v>44211</v>
      </c>
      <c r="Z380" s="81" t="s">
        <v>1060</v>
      </c>
      <c r="AA380" s="81" t="s">
        <v>1061</v>
      </c>
    </row>
    <row r="381" spans="1:27" s="48" customFormat="1" ht="56.25" hidden="1" customHeight="1" x14ac:dyDescent="0.2">
      <c r="A381" s="16">
        <f t="shared" si="40"/>
        <v>17</v>
      </c>
      <c r="B381" s="88" t="s">
        <v>379</v>
      </c>
      <c r="C381" s="96" t="s">
        <v>375</v>
      </c>
      <c r="D381" s="47" t="s">
        <v>814</v>
      </c>
      <c r="E381" s="187" t="s">
        <v>412</v>
      </c>
      <c r="F381" s="176"/>
      <c r="G381" s="16">
        <v>308</v>
      </c>
      <c r="H381" s="35">
        <v>3</v>
      </c>
      <c r="I381" s="7">
        <v>13430</v>
      </c>
      <c r="J381" s="7">
        <v>40</v>
      </c>
      <c r="K381" s="7">
        <v>4</v>
      </c>
      <c r="L381" s="18">
        <f t="shared" si="39"/>
        <v>1</v>
      </c>
      <c r="M381" s="7"/>
      <c r="N381" s="7">
        <v>1</v>
      </c>
      <c r="O381" s="99" t="s">
        <v>34</v>
      </c>
      <c r="P381" s="7" t="s">
        <v>486</v>
      </c>
      <c r="Q381" s="31" t="s">
        <v>494</v>
      </c>
      <c r="R381" s="179">
        <f>I381*2.6*1.4*1.04*1.35</f>
        <v>68634.820800000001</v>
      </c>
      <c r="S381" s="16">
        <v>52</v>
      </c>
      <c r="T381" s="16"/>
      <c r="U381" s="16" t="s">
        <v>1257</v>
      </c>
      <c r="V381" s="7" t="s">
        <v>815</v>
      </c>
      <c r="W381" s="1" t="s">
        <v>8</v>
      </c>
      <c r="X381" s="36" t="s">
        <v>47</v>
      </c>
      <c r="Y381" s="101">
        <v>44586</v>
      </c>
      <c r="Z381" s="81" t="s">
        <v>816</v>
      </c>
      <c r="AA381" s="81" t="s">
        <v>817</v>
      </c>
    </row>
    <row r="382" spans="1:27" s="48" customFormat="1" ht="56.25" hidden="1" customHeight="1" x14ac:dyDescent="0.2">
      <c r="A382" s="16">
        <f t="shared" si="40"/>
        <v>18</v>
      </c>
      <c r="B382" s="88" t="s">
        <v>379</v>
      </c>
      <c r="C382" s="96" t="s">
        <v>375</v>
      </c>
      <c r="D382" s="47" t="s">
        <v>102</v>
      </c>
      <c r="E382" s="187" t="s">
        <v>412</v>
      </c>
      <c r="F382" s="176" t="s">
        <v>189</v>
      </c>
      <c r="G382" s="16" t="s">
        <v>239</v>
      </c>
      <c r="H382" s="35">
        <v>6</v>
      </c>
      <c r="I382" s="7">
        <v>22090</v>
      </c>
      <c r="J382" s="7">
        <v>30</v>
      </c>
      <c r="K382" s="7">
        <v>8</v>
      </c>
      <c r="L382" s="18">
        <f t="shared" si="39"/>
        <v>1</v>
      </c>
      <c r="M382" s="7">
        <v>1</v>
      </c>
      <c r="N382" s="7"/>
      <c r="O382" s="99" t="s">
        <v>34</v>
      </c>
      <c r="P382" s="7" t="s">
        <v>486</v>
      </c>
      <c r="Q382" s="31" t="s">
        <v>502</v>
      </c>
      <c r="R382" s="179">
        <f>I382*2.6*1.3*1.08*1.35</f>
        <v>108860.40360000001</v>
      </c>
      <c r="S382" s="16">
        <v>52</v>
      </c>
      <c r="T382" s="16">
        <v>14</v>
      </c>
      <c r="U382" s="16" t="s">
        <v>1256</v>
      </c>
      <c r="V382" s="7" t="s">
        <v>425</v>
      </c>
      <c r="W382" s="1" t="s">
        <v>9</v>
      </c>
      <c r="X382" s="36" t="s">
        <v>47</v>
      </c>
      <c r="Y382" s="101">
        <v>44086</v>
      </c>
      <c r="Z382" s="81" t="s">
        <v>1064</v>
      </c>
      <c r="AA382" s="81" t="s">
        <v>1065</v>
      </c>
    </row>
    <row r="383" spans="1:27" s="48" customFormat="1" ht="56.25" hidden="1" customHeight="1" x14ac:dyDescent="0.2">
      <c r="A383" s="16">
        <f t="shared" si="40"/>
        <v>19</v>
      </c>
      <c r="B383" s="88" t="s">
        <v>379</v>
      </c>
      <c r="C383" s="96" t="s">
        <v>357</v>
      </c>
      <c r="D383" s="47" t="s">
        <v>164</v>
      </c>
      <c r="E383" s="187" t="s">
        <v>412</v>
      </c>
      <c r="F383" s="176" t="s">
        <v>189</v>
      </c>
      <c r="G383" s="16" t="s">
        <v>211</v>
      </c>
      <c r="H383" s="35">
        <v>3</v>
      </c>
      <c r="I383" s="7">
        <v>16080</v>
      </c>
      <c r="J383" s="7">
        <v>40</v>
      </c>
      <c r="K383" s="7">
        <v>4</v>
      </c>
      <c r="L383" s="18">
        <f t="shared" si="39"/>
        <v>1</v>
      </c>
      <c r="M383" s="7">
        <v>1</v>
      </c>
      <c r="N383" s="7"/>
      <c r="O383" s="99" t="s">
        <v>34</v>
      </c>
      <c r="P383" s="7" t="s">
        <v>486</v>
      </c>
      <c r="Q383" s="31" t="s">
        <v>502</v>
      </c>
      <c r="R383" s="179">
        <f>I383*2.6*1.4*1.04*1.35</f>
        <v>82177.804799999998</v>
      </c>
      <c r="S383" s="16">
        <v>52</v>
      </c>
      <c r="T383" s="16"/>
      <c r="U383" s="16" t="s">
        <v>1256</v>
      </c>
      <c r="V383" s="7" t="s">
        <v>450</v>
      </c>
      <c r="W383" s="1" t="s">
        <v>8</v>
      </c>
      <c r="X383" s="36" t="s">
        <v>47</v>
      </c>
      <c r="Y383" s="101">
        <v>43988</v>
      </c>
      <c r="Z383" s="81" t="s">
        <v>1066</v>
      </c>
      <c r="AA383" s="81" t="s">
        <v>1067</v>
      </c>
    </row>
    <row r="384" spans="1:27" s="48" customFormat="1" ht="56.25" hidden="1" customHeight="1" x14ac:dyDescent="0.2">
      <c r="A384" s="16">
        <f t="shared" si="40"/>
        <v>20</v>
      </c>
      <c r="B384" s="88" t="s">
        <v>379</v>
      </c>
      <c r="C384" s="96" t="s">
        <v>357</v>
      </c>
      <c r="D384" s="47" t="s">
        <v>66</v>
      </c>
      <c r="E384" s="187" t="s">
        <v>412</v>
      </c>
      <c r="F384" s="176"/>
      <c r="G384" s="16">
        <v>220</v>
      </c>
      <c r="H384" s="35" t="s">
        <v>80</v>
      </c>
      <c r="I384" s="7">
        <v>24720</v>
      </c>
      <c r="J384" s="7">
        <v>35</v>
      </c>
      <c r="K384" s="7">
        <v>4</v>
      </c>
      <c r="L384" s="18">
        <f t="shared" si="39"/>
        <v>2</v>
      </c>
      <c r="M384" s="7">
        <v>2</v>
      </c>
      <c r="N384" s="7"/>
      <c r="O384" s="99" t="s">
        <v>34</v>
      </c>
      <c r="P384" s="7" t="s">
        <v>416</v>
      </c>
      <c r="Q384" s="32" t="s">
        <v>488</v>
      </c>
      <c r="R384" s="179">
        <f>I384*1.35*1.04*2.6*1.35</f>
        <v>121821.14880000004</v>
      </c>
      <c r="S384" s="16">
        <v>52</v>
      </c>
      <c r="T384" s="16">
        <v>14</v>
      </c>
      <c r="U384" s="16" t="s">
        <v>1256</v>
      </c>
      <c r="V384" s="7" t="s">
        <v>451</v>
      </c>
      <c r="W384" s="1" t="s">
        <v>9</v>
      </c>
      <c r="X384" s="36" t="s">
        <v>47</v>
      </c>
      <c r="Y384" s="101" t="s">
        <v>577</v>
      </c>
      <c r="Z384" s="81" t="s">
        <v>1068</v>
      </c>
      <c r="AA384" s="81" t="s">
        <v>1069</v>
      </c>
    </row>
    <row r="385" spans="1:27" s="48" customFormat="1" ht="56.25" hidden="1" customHeight="1" x14ac:dyDescent="0.2">
      <c r="A385" s="16">
        <f t="shared" si="40"/>
        <v>21</v>
      </c>
      <c r="B385" s="88" t="s">
        <v>379</v>
      </c>
      <c r="C385" s="96" t="s">
        <v>357</v>
      </c>
      <c r="D385" s="47" t="s">
        <v>58</v>
      </c>
      <c r="E385" s="187" t="s">
        <v>412</v>
      </c>
      <c r="F385" s="176"/>
      <c r="G385" s="16">
        <v>221</v>
      </c>
      <c r="H385" s="35" t="s">
        <v>214</v>
      </c>
      <c r="I385" s="7">
        <v>24790</v>
      </c>
      <c r="J385" s="7">
        <v>35</v>
      </c>
      <c r="K385" s="7">
        <v>4</v>
      </c>
      <c r="L385" s="18">
        <f t="shared" si="39"/>
        <v>2</v>
      </c>
      <c r="M385" s="7">
        <v>2</v>
      </c>
      <c r="N385" s="7"/>
      <c r="O385" s="99" t="s">
        <v>34</v>
      </c>
      <c r="P385" s="7" t="s">
        <v>416</v>
      </c>
      <c r="Q385" s="32" t="s">
        <v>488</v>
      </c>
      <c r="R385" s="179">
        <f>I385*2.6*1.35*1.04*1.35</f>
        <v>122166.11160000002</v>
      </c>
      <c r="S385" s="16">
        <v>52</v>
      </c>
      <c r="T385" s="16"/>
      <c r="U385" s="16" t="s">
        <v>1257</v>
      </c>
      <c r="V385" s="7" t="s">
        <v>451</v>
      </c>
      <c r="W385" s="1" t="s">
        <v>8</v>
      </c>
      <c r="X385" s="36" t="s">
        <v>47</v>
      </c>
      <c r="Y385" s="101" t="s">
        <v>1070</v>
      </c>
      <c r="Z385" s="81" t="s">
        <v>1071</v>
      </c>
      <c r="AA385" s="81" t="s">
        <v>1072</v>
      </c>
    </row>
    <row r="386" spans="1:27" s="48" customFormat="1" ht="56.25" hidden="1" customHeight="1" x14ac:dyDescent="0.2">
      <c r="A386" s="16">
        <f t="shared" si="40"/>
        <v>22</v>
      </c>
      <c r="B386" s="88" t="s">
        <v>379</v>
      </c>
      <c r="C386" s="96" t="s">
        <v>517</v>
      </c>
      <c r="D386" s="47" t="s">
        <v>223</v>
      </c>
      <c r="E386" s="187" t="s">
        <v>412</v>
      </c>
      <c r="F386" s="176"/>
      <c r="G386" s="16">
        <v>203</v>
      </c>
      <c r="H386" s="35"/>
      <c r="I386" s="7">
        <v>11760</v>
      </c>
      <c r="J386" s="7">
        <v>30</v>
      </c>
      <c r="K386" s="7">
        <v>0</v>
      </c>
      <c r="L386" s="18">
        <f t="shared" si="39"/>
        <v>1</v>
      </c>
      <c r="M386" s="7"/>
      <c r="N386" s="7">
        <v>1</v>
      </c>
      <c r="O386" s="99" t="s">
        <v>34</v>
      </c>
      <c r="P386" s="7" t="s">
        <v>486</v>
      </c>
      <c r="Q386" s="31" t="s">
        <v>494</v>
      </c>
      <c r="R386" s="179">
        <f>I386*2.6*1.3*1.35</f>
        <v>53660.880000000005</v>
      </c>
      <c r="S386" s="16">
        <v>52</v>
      </c>
      <c r="T386" s="16"/>
      <c r="U386" s="16" t="s">
        <v>1257</v>
      </c>
      <c r="V386" s="7" t="s">
        <v>818</v>
      </c>
      <c r="W386" s="1" t="s">
        <v>10</v>
      </c>
      <c r="X386" s="36" t="s">
        <v>47</v>
      </c>
      <c r="Y386" s="101">
        <v>44578</v>
      </c>
      <c r="Z386" s="63" t="s">
        <v>819</v>
      </c>
      <c r="AA386" s="63" t="s">
        <v>820</v>
      </c>
    </row>
    <row r="387" spans="1:27" s="48" customFormat="1" ht="56.25" hidden="1" customHeight="1" x14ac:dyDescent="0.2">
      <c r="A387" s="16">
        <f t="shared" si="40"/>
        <v>23</v>
      </c>
      <c r="B387" s="88" t="s">
        <v>379</v>
      </c>
      <c r="C387" s="96" t="s">
        <v>382</v>
      </c>
      <c r="D387" s="47" t="s">
        <v>1073</v>
      </c>
      <c r="E387" s="187" t="s">
        <v>412</v>
      </c>
      <c r="F387" s="176"/>
      <c r="G387" s="16">
        <v>469</v>
      </c>
      <c r="H387" s="35">
        <v>5</v>
      </c>
      <c r="I387" s="7">
        <v>18970</v>
      </c>
      <c r="J387" s="7">
        <v>37</v>
      </c>
      <c r="K387" s="7"/>
      <c r="L387" s="18">
        <f t="shared" si="39"/>
        <v>1</v>
      </c>
      <c r="M387" s="7">
        <v>1</v>
      </c>
      <c r="N387" s="7"/>
      <c r="O387" s="99" t="s">
        <v>34</v>
      </c>
      <c r="P387" s="7" t="s">
        <v>486</v>
      </c>
      <c r="Q387" s="31" t="s">
        <v>502</v>
      </c>
      <c r="R387" s="179">
        <f>I387*2.6*1.37*1.35</f>
        <v>91221.039000000004</v>
      </c>
      <c r="S387" s="16">
        <v>52</v>
      </c>
      <c r="T387" s="16"/>
      <c r="U387" s="16" t="s">
        <v>1257</v>
      </c>
      <c r="V387" s="7" t="s">
        <v>435</v>
      </c>
      <c r="W387" s="1">
        <v>2</v>
      </c>
      <c r="X387" s="36" t="s">
        <v>49</v>
      </c>
      <c r="Y387" s="101">
        <v>44225</v>
      </c>
      <c r="Z387" s="81" t="s">
        <v>1077</v>
      </c>
      <c r="AA387" s="81" t="s">
        <v>1074</v>
      </c>
    </row>
    <row r="388" spans="1:27" s="48" customFormat="1" ht="56.25" hidden="1" customHeight="1" x14ac:dyDescent="0.2">
      <c r="A388" s="16">
        <f t="shared" si="40"/>
        <v>24</v>
      </c>
      <c r="B388" s="88" t="s">
        <v>379</v>
      </c>
      <c r="C388" s="96" t="s">
        <v>553</v>
      </c>
      <c r="D388" s="47" t="s">
        <v>554</v>
      </c>
      <c r="E388" s="187" t="s">
        <v>412</v>
      </c>
      <c r="F388" s="176"/>
      <c r="G388" s="16">
        <v>478</v>
      </c>
      <c r="H388" s="35"/>
      <c r="I388" s="7">
        <v>15370</v>
      </c>
      <c r="J388" s="7">
        <v>30</v>
      </c>
      <c r="K388" s="7"/>
      <c r="L388" s="18">
        <f t="shared" si="39"/>
        <v>1</v>
      </c>
      <c r="M388" s="7"/>
      <c r="N388" s="7">
        <v>1</v>
      </c>
      <c r="O388" s="99" t="s">
        <v>34</v>
      </c>
      <c r="P388" s="7" t="s">
        <v>486</v>
      </c>
      <c r="Q388" s="31" t="s">
        <v>494</v>
      </c>
      <c r="R388" s="179">
        <f>I388*2.6*1.3*1.35</f>
        <v>70133.31</v>
      </c>
      <c r="S388" s="16">
        <v>52</v>
      </c>
      <c r="T388" s="16"/>
      <c r="U388" s="16" t="s">
        <v>1257</v>
      </c>
      <c r="V388" s="7"/>
      <c r="W388" s="1"/>
      <c r="X388" s="36" t="s">
        <v>49</v>
      </c>
      <c r="Y388" s="101">
        <v>44440</v>
      </c>
      <c r="Z388" s="63" t="s">
        <v>1075</v>
      </c>
      <c r="AA388" s="167" t="s">
        <v>555</v>
      </c>
    </row>
    <row r="389" spans="1:27" s="27" customFormat="1" ht="30.6" hidden="1" customHeight="1" x14ac:dyDescent="0.2">
      <c r="A389" s="22"/>
      <c r="B389" s="87"/>
      <c r="C389" s="93" t="s">
        <v>23</v>
      </c>
      <c r="D389" s="23"/>
      <c r="E389" s="93"/>
      <c r="F389" s="170"/>
      <c r="G389" s="24"/>
      <c r="H389" s="24"/>
      <c r="I389" s="25"/>
      <c r="J389" s="7"/>
      <c r="K389" s="25"/>
      <c r="L389" s="24"/>
      <c r="M389" s="25"/>
      <c r="N389" s="25"/>
      <c r="O389" s="98"/>
      <c r="P389" s="25"/>
      <c r="Q389" s="34"/>
      <c r="R389" s="179"/>
      <c r="S389" s="16"/>
      <c r="T389" s="26"/>
      <c r="U389" s="26"/>
      <c r="V389" s="26"/>
      <c r="W389" s="26"/>
      <c r="X389" s="26"/>
      <c r="Y389" s="26"/>
      <c r="Z389" s="159"/>
      <c r="AA389" s="22"/>
    </row>
    <row r="390" spans="1:27" s="48" customFormat="1" ht="56.25" hidden="1" customHeight="1" x14ac:dyDescent="0.2">
      <c r="A390" s="16">
        <v>1</v>
      </c>
      <c r="B390" s="88" t="s">
        <v>379</v>
      </c>
      <c r="C390" s="96" t="s">
        <v>377</v>
      </c>
      <c r="D390" s="47" t="s">
        <v>149</v>
      </c>
      <c r="E390" s="187" t="s">
        <v>413</v>
      </c>
      <c r="F390" s="176"/>
      <c r="G390" s="16">
        <v>115</v>
      </c>
      <c r="H390" s="35"/>
      <c r="I390" s="7">
        <v>44900</v>
      </c>
      <c r="J390" s="7">
        <v>30</v>
      </c>
      <c r="K390" s="7">
        <v>4</v>
      </c>
      <c r="L390" s="18">
        <f t="shared" ref="L390:L400" si="41">M390+N390</f>
        <v>1</v>
      </c>
      <c r="M390" s="7">
        <v>1</v>
      </c>
      <c r="N390" s="7"/>
      <c r="O390" s="99" t="s">
        <v>34</v>
      </c>
      <c r="P390" s="7" t="s">
        <v>486</v>
      </c>
      <c r="Q390" s="31" t="s">
        <v>502</v>
      </c>
      <c r="R390" s="179">
        <f>I390*1.3*2.5*1.04*1.35</f>
        <v>204878.7</v>
      </c>
      <c r="S390" s="16">
        <v>52</v>
      </c>
      <c r="T390" s="16"/>
      <c r="U390" s="16" t="s">
        <v>1257</v>
      </c>
      <c r="V390" s="7" t="s">
        <v>452</v>
      </c>
      <c r="W390" s="1" t="s">
        <v>8</v>
      </c>
      <c r="X390" s="36" t="s">
        <v>47</v>
      </c>
      <c r="Y390" s="101">
        <v>43783</v>
      </c>
      <c r="Z390" s="81" t="s">
        <v>168</v>
      </c>
      <c r="AA390" s="81" t="s">
        <v>169</v>
      </c>
    </row>
    <row r="391" spans="1:27" s="48" customFormat="1" ht="56.25" hidden="1" customHeight="1" x14ac:dyDescent="0.2">
      <c r="A391" s="16">
        <v>2</v>
      </c>
      <c r="B391" s="88" t="s">
        <v>379</v>
      </c>
      <c r="C391" s="96" t="s">
        <v>377</v>
      </c>
      <c r="D391" s="47" t="s">
        <v>14</v>
      </c>
      <c r="E391" s="187" t="s">
        <v>414</v>
      </c>
      <c r="F391" s="176"/>
      <c r="G391" s="16">
        <v>77</v>
      </c>
      <c r="H391" s="35"/>
      <c r="I391" s="7">
        <v>34400</v>
      </c>
      <c r="J391" s="7">
        <v>30</v>
      </c>
      <c r="K391" s="7"/>
      <c r="L391" s="18">
        <f t="shared" si="41"/>
        <v>1</v>
      </c>
      <c r="M391" s="7">
        <v>1</v>
      </c>
      <c r="N391" s="7"/>
      <c r="O391" s="99" t="s">
        <v>34</v>
      </c>
      <c r="P391" s="7" t="s">
        <v>486</v>
      </c>
      <c r="Q391" s="31" t="s">
        <v>502</v>
      </c>
      <c r="R391" s="179">
        <f>I391*1.3*2.5*1.35</f>
        <v>150930</v>
      </c>
      <c r="S391" s="16">
        <v>52</v>
      </c>
      <c r="T391" s="16"/>
      <c r="U391" s="16" t="s">
        <v>1257</v>
      </c>
      <c r="V391" s="7" t="s">
        <v>452</v>
      </c>
      <c r="W391" s="1" t="s">
        <v>8</v>
      </c>
      <c r="X391" s="36" t="s">
        <v>47</v>
      </c>
      <c r="Y391" s="101">
        <v>44516</v>
      </c>
      <c r="Z391" s="63" t="s">
        <v>623</v>
      </c>
      <c r="AA391" s="56" t="s">
        <v>624</v>
      </c>
    </row>
    <row r="392" spans="1:27" s="48" customFormat="1" ht="56.25" hidden="1" customHeight="1" x14ac:dyDescent="0.2">
      <c r="A392" s="16">
        <v>3</v>
      </c>
      <c r="B392" s="88" t="s">
        <v>379</v>
      </c>
      <c r="C392" s="96" t="s">
        <v>300</v>
      </c>
      <c r="D392" s="47" t="s">
        <v>167</v>
      </c>
      <c r="E392" s="185" t="s">
        <v>414</v>
      </c>
      <c r="F392" s="176"/>
      <c r="G392" s="16">
        <v>30</v>
      </c>
      <c r="H392" s="35"/>
      <c r="I392" s="7">
        <v>26800</v>
      </c>
      <c r="J392" s="7">
        <v>30</v>
      </c>
      <c r="K392" s="7"/>
      <c r="L392" s="18">
        <f t="shared" si="41"/>
        <v>1</v>
      </c>
      <c r="M392" s="7"/>
      <c r="N392" s="7">
        <v>1</v>
      </c>
      <c r="O392" s="99" t="s">
        <v>1260</v>
      </c>
      <c r="P392" s="7" t="s">
        <v>486</v>
      </c>
      <c r="Q392" s="31" t="s">
        <v>494</v>
      </c>
      <c r="R392" s="179">
        <f>I392*2.6*1.3*1.35</f>
        <v>122288.40000000001</v>
      </c>
      <c r="S392" s="16">
        <v>52</v>
      </c>
      <c r="T392" s="16"/>
      <c r="U392" s="16" t="s">
        <v>1257</v>
      </c>
      <c r="V392" s="33" t="s">
        <v>424</v>
      </c>
      <c r="W392" s="1" t="s">
        <v>10</v>
      </c>
      <c r="X392" s="36" t="s">
        <v>49</v>
      </c>
      <c r="Y392" s="101">
        <v>43605</v>
      </c>
      <c r="Z392" s="81" t="s">
        <v>128</v>
      </c>
      <c r="AA392" s="81" t="s">
        <v>129</v>
      </c>
    </row>
    <row r="393" spans="1:27" s="48" customFormat="1" ht="56.25" hidden="1" customHeight="1" x14ac:dyDescent="0.2">
      <c r="A393" s="16">
        <v>4</v>
      </c>
      <c r="B393" s="88" t="s">
        <v>379</v>
      </c>
      <c r="C393" s="96" t="s">
        <v>300</v>
      </c>
      <c r="D393" s="47" t="s">
        <v>103</v>
      </c>
      <c r="E393" s="185" t="s">
        <v>414</v>
      </c>
      <c r="F393" s="176"/>
      <c r="G393" s="16">
        <v>29</v>
      </c>
      <c r="H393" s="35"/>
      <c r="I393" s="7">
        <v>26800</v>
      </c>
      <c r="J393" s="7">
        <v>30</v>
      </c>
      <c r="K393" s="7"/>
      <c r="L393" s="18">
        <f t="shared" si="41"/>
        <v>1</v>
      </c>
      <c r="M393" s="7">
        <v>1</v>
      </c>
      <c r="N393" s="7"/>
      <c r="O393" s="99" t="s">
        <v>34</v>
      </c>
      <c r="P393" s="7" t="s">
        <v>486</v>
      </c>
      <c r="Q393" s="31" t="s">
        <v>502</v>
      </c>
      <c r="R393" s="179">
        <f>I393*2.6*1.3*1.35</f>
        <v>122288.40000000001</v>
      </c>
      <c r="S393" s="16">
        <v>52</v>
      </c>
      <c r="T393" s="16"/>
      <c r="U393" s="16" t="s">
        <v>1257</v>
      </c>
      <c r="V393" s="33" t="s">
        <v>424</v>
      </c>
      <c r="W393" s="1" t="s">
        <v>10</v>
      </c>
      <c r="X393" s="36" t="s">
        <v>49</v>
      </c>
      <c r="Y393" s="101">
        <v>44593</v>
      </c>
      <c r="Z393" s="81" t="s">
        <v>1078</v>
      </c>
      <c r="AA393" s="81" t="s">
        <v>1079</v>
      </c>
    </row>
    <row r="394" spans="1:27" s="48" customFormat="1" ht="56.25" hidden="1" customHeight="1" x14ac:dyDescent="0.2">
      <c r="A394" s="16">
        <v>5</v>
      </c>
      <c r="B394" s="88" t="s">
        <v>379</v>
      </c>
      <c r="C394" s="96" t="s">
        <v>376</v>
      </c>
      <c r="D394" s="47" t="s">
        <v>15</v>
      </c>
      <c r="E394" s="187" t="s">
        <v>413</v>
      </c>
      <c r="F394" s="176"/>
      <c r="G394" s="16">
        <v>109</v>
      </c>
      <c r="H394" s="35"/>
      <c r="I394" s="7">
        <v>39700</v>
      </c>
      <c r="J394" s="7">
        <v>30</v>
      </c>
      <c r="K394" s="7"/>
      <c r="L394" s="18">
        <f t="shared" si="41"/>
        <v>1</v>
      </c>
      <c r="M394" s="7">
        <v>1</v>
      </c>
      <c r="N394" s="7"/>
      <c r="O394" s="99" t="s">
        <v>34</v>
      </c>
      <c r="P394" s="7" t="s">
        <v>486</v>
      </c>
      <c r="Q394" s="31" t="s">
        <v>502</v>
      </c>
      <c r="R394" s="179">
        <f>I394*2.6*1.3*1.35</f>
        <v>181151.1</v>
      </c>
      <c r="S394" s="16">
        <v>52</v>
      </c>
      <c r="T394" s="16"/>
      <c r="U394" s="16" t="s">
        <v>1257</v>
      </c>
      <c r="V394" s="33" t="s">
        <v>424</v>
      </c>
      <c r="W394" s="1" t="s">
        <v>10</v>
      </c>
      <c r="X394" s="36" t="s">
        <v>49</v>
      </c>
      <c r="Y394" s="101">
        <v>43206</v>
      </c>
      <c r="Z394" s="81" t="s">
        <v>165</v>
      </c>
      <c r="AA394" s="81" t="s">
        <v>166</v>
      </c>
    </row>
    <row r="395" spans="1:27" s="48" customFormat="1" ht="56.25" hidden="1" customHeight="1" x14ac:dyDescent="0.2">
      <c r="A395" s="16">
        <v>6</v>
      </c>
      <c r="B395" s="88" t="s">
        <v>379</v>
      </c>
      <c r="C395" s="96" t="s">
        <v>382</v>
      </c>
      <c r="D395" s="47" t="s">
        <v>14</v>
      </c>
      <c r="E395" s="187" t="s">
        <v>414</v>
      </c>
      <c r="F395" s="176"/>
      <c r="G395" s="16">
        <v>59</v>
      </c>
      <c r="H395" s="35"/>
      <c r="I395" s="7">
        <v>33600</v>
      </c>
      <c r="J395" s="7">
        <v>30</v>
      </c>
      <c r="K395" s="7"/>
      <c r="L395" s="18">
        <f t="shared" si="41"/>
        <v>1</v>
      </c>
      <c r="M395" s="7">
        <v>1</v>
      </c>
      <c r="N395" s="7"/>
      <c r="O395" s="99" t="s">
        <v>34</v>
      </c>
      <c r="P395" s="7" t="s">
        <v>486</v>
      </c>
      <c r="Q395" s="31" t="s">
        <v>502</v>
      </c>
      <c r="R395" s="179">
        <f>I395*2.6*1.3*1.35</f>
        <v>153316.80000000002</v>
      </c>
      <c r="S395" s="16">
        <v>52</v>
      </c>
      <c r="T395" s="16"/>
      <c r="U395" s="16" t="s">
        <v>479</v>
      </c>
      <c r="V395" s="33" t="s">
        <v>424</v>
      </c>
      <c r="W395" s="1" t="s">
        <v>10</v>
      </c>
      <c r="X395" s="36" t="s">
        <v>49</v>
      </c>
      <c r="Y395" s="101">
        <v>43846</v>
      </c>
      <c r="Z395" s="81" t="s">
        <v>186</v>
      </c>
      <c r="AA395" s="81" t="s">
        <v>187</v>
      </c>
    </row>
    <row r="396" spans="1:27" s="48" customFormat="1" ht="56.25" hidden="1" customHeight="1" x14ac:dyDescent="0.2">
      <c r="A396" s="16">
        <v>7</v>
      </c>
      <c r="B396" s="88" t="s">
        <v>379</v>
      </c>
      <c r="C396" s="96" t="s">
        <v>382</v>
      </c>
      <c r="D396" s="47" t="s">
        <v>167</v>
      </c>
      <c r="E396" s="187" t="s">
        <v>414</v>
      </c>
      <c r="F396" s="176"/>
      <c r="G396" s="16">
        <v>60</v>
      </c>
      <c r="H396" s="35"/>
      <c r="I396" s="7">
        <v>26000</v>
      </c>
      <c r="J396" s="7">
        <v>30</v>
      </c>
      <c r="K396" s="7">
        <v>4</v>
      </c>
      <c r="L396" s="18">
        <f t="shared" si="41"/>
        <v>1</v>
      </c>
      <c r="M396" s="7">
        <v>1</v>
      </c>
      <c r="N396" s="7"/>
      <c r="O396" s="99" t="s">
        <v>34</v>
      </c>
      <c r="P396" s="7" t="s">
        <v>486</v>
      </c>
      <c r="Q396" s="31" t="s">
        <v>502</v>
      </c>
      <c r="R396" s="179">
        <f>I396*2.6*1.3*1.04*1.35</f>
        <v>123383.52</v>
      </c>
      <c r="S396" s="16">
        <v>52</v>
      </c>
      <c r="T396" s="16"/>
      <c r="U396" s="16" t="s">
        <v>1257</v>
      </c>
      <c r="V396" s="33" t="s">
        <v>424</v>
      </c>
      <c r="W396" s="1" t="s">
        <v>8</v>
      </c>
      <c r="X396" s="36" t="s">
        <v>47</v>
      </c>
      <c r="Y396" s="101">
        <v>44077</v>
      </c>
      <c r="Z396" s="81" t="s">
        <v>139</v>
      </c>
      <c r="AA396" s="81" t="s">
        <v>240</v>
      </c>
    </row>
    <row r="397" spans="1:27" s="48" customFormat="1" ht="56.25" hidden="1" customHeight="1" x14ac:dyDescent="0.2">
      <c r="A397" s="16">
        <v>8</v>
      </c>
      <c r="B397" s="88" t="s">
        <v>379</v>
      </c>
      <c r="C397" s="96" t="s">
        <v>382</v>
      </c>
      <c r="D397" s="47" t="s">
        <v>14</v>
      </c>
      <c r="E397" s="187" t="s">
        <v>414</v>
      </c>
      <c r="F397" s="176"/>
      <c r="G397" s="16">
        <v>63</v>
      </c>
      <c r="H397" s="35"/>
      <c r="I397" s="7">
        <v>33700</v>
      </c>
      <c r="J397" s="7">
        <v>30</v>
      </c>
      <c r="K397" s="7">
        <v>4</v>
      </c>
      <c r="L397" s="18">
        <f t="shared" si="41"/>
        <v>1</v>
      </c>
      <c r="M397" s="7">
        <v>1</v>
      </c>
      <c r="N397" s="7"/>
      <c r="O397" s="99" t="s">
        <v>34</v>
      </c>
      <c r="P397" s="7" t="s">
        <v>486</v>
      </c>
      <c r="Q397" s="31" t="s">
        <v>502</v>
      </c>
      <c r="R397" s="179">
        <f>I397*2.6*1.3*1.04*1.35</f>
        <v>159924.024</v>
      </c>
      <c r="S397" s="16">
        <v>52</v>
      </c>
      <c r="T397" s="16"/>
      <c r="U397" s="16" t="s">
        <v>1257</v>
      </c>
      <c r="V397" s="33" t="s">
        <v>512</v>
      </c>
      <c r="W397" s="1" t="s">
        <v>8</v>
      </c>
      <c r="X397" s="36" t="s">
        <v>47</v>
      </c>
      <c r="Y397" s="101">
        <v>44415</v>
      </c>
      <c r="Z397" s="167" t="s">
        <v>140</v>
      </c>
      <c r="AA397" s="167" t="s">
        <v>141</v>
      </c>
    </row>
    <row r="398" spans="1:27" s="48" customFormat="1" ht="56.25" hidden="1" customHeight="1" x14ac:dyDescent="0.2">
      <c r="A398" s="16">
        <v>9</v>
      </c>
      <c r="B398" s="88" t="s">
        <v>379</v>
      </c>
      <c r="C398" s="96" t="s">
        <v>382</v>
      </c>
      <c r="D398" s="47" t="s">
        <v>82</v>
      </c>
      <c r="E398" s="187" t="s">
        <v>414</v>
      </c>
      <c r="F398" s="176"/>
      <c r="G398" s="16">
        <v>61</v>
      </c>
      <c r="H398" s="35"/>
      <c r="I398" s="7">
        <v>44400</v>
      </c>
      <c r="J398" s="7">
        <v>30</v>
      </c>
      <c r="K398" s="7">
        <v>4</v>
      </c>
      <c r="L398" s="18">
        <f t="shared" si="41"/>
        <v>1</v>
      </c>
      <c r="M398" s="7">
        <v>1</v>
      </c>
      <c r="N398" s="7"/>
      <c r="O398" s="99" t="s">
        <v>34</v>
      </c>
      <c r="P398" s="7" t="s">
        <v>486</v>
      </c>
      <c r="Q398" s="31" t="s">
        <v>502</v>
      </c>
      <c r="R398" s="179">
        <f>I398*1.3*2.6*1.04*1.35</f>
        <v>210701.08800000002</v>
      </c>
      <c r="S398" s="16">
        <v>52</v>
      </c>
      <c r="T398" s="16"/>
      <c r="U398" s="16" t="s">
        <v>1257</v>
      </c>
      <c r="V398" s="33" t="s">
        <v>424</v>
      </c>
      <c r="W398" s="1" t="s">
        <v>8</v>
      </c>
      <c r="X398" s="36" t="s">
        <v>47</v>
      </c>
      <c r="Y398" s="101">
        <v>44121</v>
      </c>
      <c r="Z398" s="81" t="s">
        <v>648</v>
      </c>
      <c r="AA398" s="81" t="s">
        <v>247</v>
      </c>
    </row>
    <row r="399" spans="1:27" s="48" customFormat="1" ht="56.25" hidden="1" customHeight="1" x14ac:dyDescent="0.2">
      <c r="A399" s="16">
        <v>10</v>
      </c>
      <c r="B399" s="88" t="s">
        <v>379</v>
      </c>
      <c r="C399" s="96" t="s">
        <v>374</v>
      </c>
      <c r="D399" s="47" t="s">
        <v>821</v>
      </c>
      <c r="E399" s="187" t="s">
        <v>413</v>
      </c>
      <c r="F399" s="176"/>
      <c r="G399" s="16">
        <v>81</v>
      </c>
      <c r="H399" s="35"/>
      <c r="I399" s="7">
        <v>40300</v>
      </c>
      <c r="J399" s="7">
        <v>30</v>
      </c>
      <c r="K399" s="7">
        <v>0</v>
      </c>
      <c r="L399" s="18">
        <f t="shared" si="41"/>
        <v>1</v>
      </c>
      <c r="M399" s="7">
        <v>1</v>
      </c>
      <c r="N399" s="7"/>
      <c r="O399" s="99" t="s">
        <v>34</v>
      </c>
      <c r="P399" s="7" t="s">
        <v>486</v>
      </c>
      <c r="Q399" s="31" t="s">
        <v>502</v>
      </c>
      <c r="R399" s="179">
        <f>I399*1.3*2.6*1.35</f>
        <v>183888.90000000002</v>
      </c>
      <c r="S399" s="16">
        <v>52</v>
      </c>
      <c r="T399" s="16"/>
      <c r="U399" s="16" t="s">
        <v>1257</v>
      </c>
      <c r="V399" s="33" t="s">
        <v>424</v>
      </c>
      <c r="W399" s="1" t="s">
        <v>10</v>
      </c>
      <c r="X399" s="36" t="s">
        <v>47</v>
      </c>
      <c r="Y399" s="101">
        <v>44581</v>
      </c>
      <c r="Z399" s="127" t="s">
        <v>822</v>
      </c>
      <c r="AA399" s="127" t="s">
        <v>823</v>
      </c>
    </row>
    <row r="400" spans="1:27" s="48" customFormat="1" ht="56.25" hidden="1" customHeight="1" x14ac:dyDescent="0.2">
      <c r="A400" s="16">
        <v>11</v>
      </c>
      <c r="B400" s="88" t="s">
        <v>379</v>
      </c>
      <c r="C400" s="96" t="s">
        <v>373</v>
      </c>
      <c r="D400" s="47" t="s">
        <v>15</v>
      </c>
      <c r="E400" s="187" t="s">
        <v>413</v>
      </c>
      <c r="F400" s="176"/>
      <c r="G400" s="16">
        <v>88</v>
      </c>
      <c r="H400" s="35"/>
      <c r="I400" s="7">
        <v>36000</v>
      </c>
      <c r="J400" s="7">
        <v>30</v>
      </c>
      <c r="K400" s="7">
        <v>0</v>
      </c>
      <c r="L400" s="18">
        <f t="shared" si="41"/>
        <v>1</v>
      </c>
      <c r="M400" s="7"/>
      <c r="N400" s="7">
        <v>1</v>
      </c>
      <c r="O400" s="99" t="s">
        <v>1260</v>
      </c>
      <c r="P400" s="7" t="s">
        <v>486</v>
      </c>
      <c r="Q400" s="31" t="s">
        <v>494</v>
      </c>
      <c r="R400" s="179">
        <f>I400*1.3*2.6*1.35</f>
        <v>164268</v>
      </c>
      <c r="S400" s="16">
        <v>52</v>
      </c>
      <c r="T400" s="16"/>
      <c r="U400" s="16" t="s">
        <v>1257</v>
      </c>
      <c r="V400" s="33" t="s">
        <v>424</v>
      </c>
      <c r="W400" s="1" t="s">
        <v>10</v>
      </c>
      <c r="X400" s="36" t="s">
        <v>47</v>
      </c>
      <c r="Y400" s="101">
        <v>44522</v>
      </c>
      <c r="Z400" s="63" t="s">
        <v>625</v>
      </c>
      <c r="AA400" s="63" t="s">
        <v>626</v>
      </c>
    </row>
    <row r="401" spans="1:27" s="19" customFormat="1" ht="56.25" hidden="1" customHeight="1" x14ac:dyDescent="0.2">
      <c r="A401" s="141"/>
      <c r="B401" s="142" t="s">
        <v>5</v>
      </c>
      <c r="C401" s="92"/>
      <c r="D401" s="192"/>
      <c r="E401" s="182"/>
      <c r="F401" s="163"/>
      <c r="G401" s="141"/>
      <c r="H401" s="152"/>
      <c r="I401" s="141"/>
      <c r="J401" s="141"/>
      <c r="K401" s="141"/>
      <c r="L401" s="141"/>
      <c r="M401" s="141"/>
      <c r="N401" s="141"/>
      <c r="O401" s="146"/>
      <c r="P401" s="141"/>
      <c r="Q401" s="147"/>
      <c r="R401" s="180"/>
      <c r="S401" s="190"/>
      <c r="T401" s="190"/>
      <c r="U401" s="190"/>
      <c r="V401" s="190"/>
      <c r="W401" s="190"/>
      <c r="X401" s="141"/>
      <c r="Y401" s="141"/>
      <c r="Z401" s="156"/>
      <c r="AA401" s="141"/>
    </row>
    <row r="402" spans="1:27" s="27" customFormat="1" ht="18" hidden="1" customHeight="1" x14ac:dyDescent="0.2">
      <c r="A402" s="22"/>
      <c r="B402" s="87"/>
      <c r="C402" s="93" t="s">
        <v>19</v>
      </c>
      <c r="D402" s="23"/>
      <c r="E402" s="93"/>
      <c r="F402" s="170"/>
      <c r="G402" s="24"/>
      <c r="H402" s="24"/>
      <c r="I402" s="25"/>
      <c r="J402" s="7"/>
      <c r="K402" s="25"/>
      <c r="L402" s="24"/>
      <c r="M402" s="25"/>
      <c r="N402" s="25"/>
      <c r="O402" s="98"/>
      <c r="P402" s="25"/>
      <c r="Q402" s="34"/>
      <c r="R402" s="179"/>
      <c r="S402" s="16"/>
      <c r="T402" s="26"/>
      <c r="U402" s="26"/>
      <c r="V402" s="26"/>
      <c r="W402" s="26"/>
      <c r="X402" s="26"/>
      <c r="Y402" s="26"/>
      <c r="Z402" s="159"/>
      <c r="AA402" s="22"/>
    </row>
    <row r="403" spans="1:27" s="48" customFormat="1" ht="51" hidden="1" customHeight="1" x14ac:dyDescent="0.2">
      <c r="A403" s="59">
        <v>1</v>
      </c>
      <c r="B403" s="88" t="s">
        <v>5</v>
      </c>
      <c r="C403" s="96" t="s">
        <v>373</v>
      </c>
      <c r="D403" s="47" t="s">
        <v>150</v>
      </c>
      <c r="E403" s="187" t="s">
        <v>412</v>
      </c>
      <c r="F403" s="176"/>
      <c r="G403" s="16">
        <v>291</v>
      </c>
      <c r="H403" s="35">
        <v>4</v>
      </c>
      <c r="I403" s="7">
        <v>16550</v>
      </c>
      <c r="J403" s="7">
        <v>31</v>
      </c>
      <c r="K403" s="7">
        <v>4</v>
      </c>
      <c r="L403" s="18">
        <f t="shared" ref="L403:L431" si="42">M403+N403</f>
        <v>1</v>
      </c>
      <c r="M403" s="7">
        <v>1</v>
      </c>
      <c r="N403" s="7"/>
      <c r="O403" s="99" t="s">
        <v>34</v>
      </c>
      <c r="P403" s="7" t="s">
        <v>486</v>
      </c>
      <c r="Q403" s="31" t="s">
        <v>497</v>
      </c>
      <c r="R403" s="179">
        <f t="shared" ref="R403:R422" si="43">I403*2.5*1.3*1.35</f>
        <v>72613.125</v>
      </c>
      <c r="S403" s="16">
        <v>52</v>
      </c>
      <c r="T403" s="16"/>
      <c r="U403" s="16" t="s">
        <v>1257</v>
      </c>
      <c r="V403" s="7" t="s">
        <v>435</v>
      </c>
      <c r="W403" s="1" t="s">
        <v>8</v>
      </c>
      <c r="X403" s="36" t="s">
        <v>47</v>
      </c>
      <c r="Y403" s="101">
        <v>44288</v>
      </c>
      <c r="Z403" s="81" t="s">
        <v>1080</v>
      </c>
      <c r="AA403" s="81" t="s">
        <v>1081</v>
      </c>
    </row>
    <row r="404" spans="1:27" s="48" customFormat="1" ht="50.25" hidden="1" customHeight="1" x14ac:dyDescent="0.2">
      <c r="A404" s="59">
        <v>2</v>
      </c>
      <c r="B404" s="88" t="s">
        <v>5</v>
      </c>
      <c r="C404" s="96" t="s">
        <v>373</v>
      </c>
      <c r="D404" s="47" t="s">
        <v>1073</v>
      </c>
      <c r="E404" s="187" t="s">
        <v>412</v>
      </c>
      <c r="F404" s="176"/>
      <c r="G404" s="16">
        <v>281</v>
      </c>
      <c r="H404" s="35">
        <v>6</v>
      </c>
      <c r="I404" s="7">
        <v>22090</v>
      </c>
      <c r="J404" s="7">
        <v>35</v>
      </c>
      <c r="K404" s="7"/>
      <c r="L404" s="18">
        <f t="shared" si="42"/>
        <v>1</v>
      </c>
      <c r="M404" s="7">
        <v>1</v>
      </c>
      <c r="N404" s="7"/>
      <c r="O404" s="99" t="s">
        <v>34</v>
      </c>
      <c r="P404" s="7" t="s">
        <v>486</v>
      </c>
      <c r="Q404" s="31" t="s">
        <v>497</v>
      </c>
      <c r="R404" s="179">
        <f t="shared" si="43"/>
        <v>96919.875</v>
      </c>
      <c r="S404" s="16">
        <v>52</v>
      </c>
      <c r="T404" s="16"/>
      <c r="U404" s="16" t="s">
        <v>1257</v>
      </c>
      <c r="V404" s="7" t="s">
        <v>435</v>
      </c>
      <c r="W404" s="1" t="s">
        <v>10</v>
      </c>
      <c r="X404" s="36" t="s">
        <v>49</v>
      </c>
      <c r="Y404" s="101">
        <v>44333</v>
      </c>
      <c r="Z404" s="81" t="s">
        <v>1082</v>
      </c>
      <c r="AA404" s="81" t="s">
        <v>1083</v>
      </c>
    </row>
    <row r="405" spans="1:27" s="48" customFormat="1" ht="41.25" hidden="1" customHeight="1" x14ac:dyDescent="0.2">
      <c r="A405" s="59">
        <v>3</v>
      </c>
      <c r="B405" s="88" t="s">
        <v>5</v>
      </c>
      <c r="C405" s="96" t="s">
        <v>373</v>
      </c>
      <c r="D405" s="47" t="s">
        <v>138</v>
      </c>
      <c r="E405" s="187" t="s">
        <v>412</v>
      </c>
      <c r="F405" s="176"/>
      <c r="G405" s="16" t="s">
        <v>1084</v>
      </c>
      <c r="H405" s="35">
        <v>1</v>
      </c>
      <c r="I405" s="7">
        <v>11650</v>
      </c>
      <c r="J405" s="7">
        <v>37</v>
      </c>
      <c r="K405" s="7"/>
      <c r="L405" s="18">
        <f t="shared" si="42"/>
        <v>2</v>
      </c>
      <c r="M405" s="7">
        <v>2</v>
      </c>
      <c r="N405" s="7"/>
      <c r="O405" s="99" t="s">
        <v>34</v>
      </c>
      <c r="P405" s="7" t="s">
        <v>486</v>
      </c>
      <c r="Q405" s="31" t="s">
        <v>497</v>
      </c>
      <c r="R405" s="179">
        <f t="shared" si="43"/>
        <v>51114.375</v>
      </c>
      <c r="S405" s="16">
        <v>52</v>
      </c>
      <c r="T405" s="16"/>
      <c r="U405" s="16" t="s">
        <v>1257</v>
      </c>
      <c r="V405" s="7" t="s">
        <v>417</v>
      </c>
      <c r="W405" s="1" t="s">
        <v>10</v>
      </c>
      <c r="X405" s="36" t="s">
        <v>49</v>
      </c>
      <c r="Y405" s="101">
        <v>44316</v>
      </c>
      <c r="Z405" s="81" t="s">
        <v>340</v>
      </c>
      <c r="AA405" s="81" t="s">
        <v>341</v>
      </c>
    </row>
    <row r="406" spans="1:27" s="48" customFormat="1" ht="46.5" hidden="1" customHeight="1" x14ac:dyDescent="0.2">
      <c r="A406" s="59">
        <v>4</v>
      </c>
      <c r="B406" s="88" t="s">
        <v>5</v>
      </c>
      <c r="C406" s="96" t="s">
        <v>373</v>
      </c>
      <c r="D406" s="47" t="s">
        <v>148</v>
      </c>
      <c r="E406" s="187" t="s">
        <v>412</v>
      </c>
      <c r="F406" s="176"/>
      <c r="G406" s="16">
        <v>280</v>
      </c>
      <c r="H406" s="35">
        <v>3</v>
      </c>
      <c r="I406" s="7">
        <v>13430</v>
      </c>
      <c r="J406" s="7">
        <v>37</v>
      </c>
      <c r="K406" s="7">
        <v>4</v>
      </c>
      <c r="L406" s="18">
        <v>1</v>
      </c>
      <c r="M406" s="7"/>
      <c r="N406" s="7">
        <v>1</v>
      </c>
      <c r="O406" s="99" t="s">
        <v>34</v>
      </c>
      <c r="P406" s="7" t="s">
        <v>486</v>
      </c>
      <c r="Q406" s="31" t="s">
        <v>496</v>
      </c>
      <c r="R406" s="179">
        <f t="shared" si="43"/>
        <v>58924.125000000007</v>
      </c>
      <c r="S406" s="16">
        <v>52</v>
      </c>
      <c r="T406" s="16"/>
      <c r="U406" s="16" t="s">
        <v>1257</v>
      </c>
      <c r="V406" s="7" t="s">
        <v>481</v>
      </c>
      <c r="W406" s="1" t="s">
        <v>8</v>
      </c>
      <c r="X406" s="36" t="s">
        <v>47</v>
      </c>
      <c r="Y406" s="101">
        <v>44407</v>
      </c>
      <c r="Z406" s="81" t="s">
        <v>513</v>
      </c>
      <c r="AA406" s="81" t="s">
        <v>514</v>
      </c>
    </row>
    <row r="407" spans="1:27" s="48" customFormat="1" ht="43.5" hidden="1" customHeight="1" x14ac:dyDescent="0.2">
      <c r="A407" s="59">
        <v>5</v>
      </c>
      <c r="B407" s="88" t="s">
        <v>5</v>
      </c>
      <c r="C407" s="96" t="s">
        <v>373</v>
      </c>
      <c r="D407" s="47" t="s">
        <v>336</v>
      </c>
      <c r="E407" s="187" t="s">
        <v>412</v>
      </c>
      <c r="F407" s="176"/>
      <c r="G407" s="16">
        <v>292</v>
      </c>
      <c r="H407" s="35">
        <v>4</v>
      </c>
      <c r="I407" s="7">
        <v>16550</v>
      </c>
      <c r="J407" s="7">
        <v>35</v>
      </c>
      <c r="K407" s="7">
        <v>4</v>
      </c>
      <c r="L407" s="18">
        <v>1</v>
      </c>
      <c r="M407" s="7"/>
      <c r="N407" s="7">
        <v>1</v>
      </c>
      <c r="O407" s="99" t="s">
        <v>1260</v>
      </c>
      <c r="P407" s="7" t="s">
        <v>486</v>
      </c>
      <c r="Q407" s="31" t="s">
        <v>496</v>
      </c>
      <c r="R407" s="179">
        <f t="shared" si="43"/>
        <v>72613.125</v>
      </c>
      <c r="S407" s="16">
        <v>52</v>
      </c>
      <c r="T407" s="16"/>
      <c r="U407" s="16" t="s">
        <v>1257</v>
      </c>
      <c r="V407" s="7" t="s">
        <v>480</v>
      </c>
      <c r="W407" s="1" t="s">
        <v>8</v>
      </c>
      <c r="X407" s="36" t="s">
        <v>47</v>
      </c>
      <c r="Y407" s="101">
        <v>44299</v>
      </c>
      <c r="Z407" s="81" t="s">
        <v>342</v>
      </c>
      <c r="AA407" s="81" t="s">
        <v>343</v>
      </c>
    </row>
    <row r="408" spans="1:27" s="48" customFormat="1" ht="53.25" hidden="1" customHeight="1" x14ac:dyDescent="0.2">
      <c r="A408" s="59">
        <v>6</v>
      </c>
      <c r="B408" s="88" t="s">
        <v>5</v>
      </c>
      <c r="C408" s="96" t="s">
        <v>374</v>
      </c>
      <c r="D408" s="47" t="s">
        <v>1036</v>
      </c>
      <c r="E408" s="187" t="s">
        <v>412</v>
      </c>
      <c r="F408" s="49"/>
      <c r="G408" s="16">
        <v>422</v>
      </c>
      <c r="H408" s="35">
        <v>4</v>
      </c>
      <c r="I408" s="7">
        <v>16550</v>
      </c>
      <c r="J408" s="7">
        <v>30</v>
      </c>
      <c r="K408" s="7"/>
      <c r="L408" s="18">
        <f t="shared" si="42"/>
        <v>1</v>
      </c>
      <c r="M408" s="7">
        <v>1</v>
      </c>
      <c r="N408" s="7"/>
      <c r="O408" s="99" t="s">
        <v>34</v>
      </c>
      <c r="P408" s="7" t="s">
        <v>486</v>
      </c>
      <c r="Q408" s="31" t="s">
        <v>497</v>
      </c>
      <c r="R408" s="179">
        <f t="shared" si="43"/>
        <v>72613.125</v>
      </c>
      <c r="S408" s="16">
        <v>52</v>
      </c>
      <c r="T408" s="16"/>
      <c r="U408" s="16" t="s">
        <v>1257</v>
      </c>
      <c r="V408" s="7" t="s">
        <v>436</v>
      </c>
      <c r="W408" s="1" t="s">
        <v>1085</v>
      </c>
      <c r="X408" s="36" t="s">
        <v>49</v>
      </c>
      <c r="Y408" s="101">
        <v>44287</v>
      </c>
      <c r="Z408" s="81" t="s">
        <v>1086</v>
      </c>
      <c r="AA408" s="77" t="s">
        <v>1087</v>
      </c>
    </row>
    <row r="409" spans="1:27" s="48" customFormat="1" ht="48.75" hidden="1" customHeight="1" x14ac:dyDescent="0.2">
      <c r="A409" s="59">
        <v>7</v>
      </c>
      <c r="B409" s="88" t="s">
        <v>5</v>
      </c>
      <c r="C409" s="96" t="s">
        <v>374</v>
      </c>
      <c r="D409" s="47" t="s">
        <v>41</v>
      </c>
      <c r="E409" s="187" t="s">
        <v>412</v>
      </c>
      <c r="F409" s="176" t="s">
        <v>189</v>
      </c>
      <c r="G409" s="16">
        <v>265</v>
      </c>
      <c r="H409" s="35">
        <v>4</v>
      </c>
      <c r="I409" s="7">
        <v>18490</v>
      </c>
      <c r="J409" s="7">
        <v>36</v>
      </c>
      <c r="K409" s="7">
        <v>4</v>
      </c>
      <c r="L409" s="18">
        <f t="shared" si="42"/>
        <v>1</v>
      </c>
      <c r="M409" s="7">
        <v>1</v>
      </c>
      <c r="N409" s="7"/>
      <c r="O409" s="99" t="s">
        <v>34</v>
      </c>
      <c r="P409" s="7" t="s">
        <v>486</v>
      </c>
      <c r="Q409" s="31" t="s">
        <v>497</v>
      </c>
      <c r="R409" s="179">
        <f t="shared" si="43"/>
        <v>81124.875</v>
      </c>
      <c r="S409" s="16">
        <v>52</v>
      </c>
      <c r="T409" s="16"/>
      <c r="U409" s="16" t="s">
        <v>1257</v>
      </c>
      <c r="V409" s="7" t="s">
        <v>482</v>
      </c>
      <c r="W409" s="1" t="s">
        <v>8</v>
      </c>
      <c r="X409" s="36" t="s">
        <v>47</v>
      </c>
      <c r="Y409" s="101">
        <v>44337</v>
      </c>
      <c r="Z409" s="81" t="s">
        <v>1088</v>
      </c>
      <c r="AA409" s="77" t="s">
        <v>1089</v>
      </c>
    </row>
    <row r="410" spans="1:27" s="48" customFormat="1" ht="48.75" hidden="1" customHeight="1" x14ac:dyDescent="0.2">
      <c r="A410" s="59">
        <v>8</v>
      </c>
      <c r="B410" s="88" t="s">
        <v>5</v>
      </c>
      <c r="C410" s="96" t="s">
        <v>374</v>
      </c>
      <c r="D410" s="47" t="s">
        <v>41</v>
      </c>
      <c r="E410" s="187" t="s">
        <v>412</v>
      </c>
      <c r="F410" s="176" t="s">
        <v>189</v>
      </c>
      <c r="G410" s="16">
        <v>261</v>
      </c>
      <c r="H410" s="35">
        <v>5</v>
      </c>
      <c r="I410" s="7">
        <v>22470</v>
      </c>
      <c r="J410" s="7">
        <v>36</v>
      </c>
      <c r="K410" s="7">
        <v>5</v>
      </c>
      <c r="L410" s="18">
        <v>1</v>
      </c>
      <c r="M410" s="7">
        <v>1</v>
      </c>
      <c r="N410" s="7"/>
      <c r="O410" s="99" t="s">
        <v>34</v>
      </c>
      <c r="P410" s="7" t="s">
        <v>486</v>
      </c>
      <c r="Q410" s="31" t="s">
        <v>497</v>
      </c>
      <c r="R410" s="179">
        <f t="shared" si="43"/>
        <v>98587.125</v>
      </c>
      <c r="S410" s="16">
        <v>52</v>
      </c>
      <c r="T410" s="16"/>
      <c r="U410" s="16" t="s">
        <v>1257</v>
      </c>
      <c r="V410" s="7" t="s">
        <v>482</v>
      </c>
      <c r="W410" s="1" t="s">
        <v>8</v>
      </c>
      <c r="X410" s="36" t="s">
        <v>47</v>
      </c>
      <c r="Y410" s="101">
        <v>44518</v>
      </c>
      <c r="Z410" s="81" t="s">
        <v>1090</v>
      </c>
      <c r="AA410" s="77" t="s">
        <v>1091</v>
      </c>
    </row>
    <row r="411" spans="1:27" s="48" customFormat="1" ht="45" hidden="1" customHeight="1" x14ac:dyDescent="0.2">
      <c r="A411" s="59">
        <v>9</v>
      </c>
      <c r="B411" s="88" t="s">
        <v>5</v>
      </c>
      <c r="C411" s="96" t="s">
        <v>357</v>
      </c>
      <c r="D411" s="47" t="s">
        <v>58</v>
      </c>
      <c r="E411" s="187" t="s">
        <v>412</v>
      </c>
      <c r="F411" s="176"/>
      <c r="G411" s="16">
        <v>203</v>
      </c>
      <c r="H411" s="35">
        <v>6</v>
      </c>
      <c r="I411" s="7">
        <v>29280</v>
      </c>
      <c r="J411" s="7">
        <v>38</v>
      </c>
      <c r="K411" s="7"/>
      <c r="L411" s="18">
        <f t="shared" si="42"/>
        <v>1</v>
      </c>
      <c r="M411" s="7"/>
      <c r="N411" s="7">
        <v>1</v>
      </c>
      <c r="O411" s="99" t="s">
        <v>1260</v>
      </c>
      <c r="P411" s="7" t="s">
        <v>416</v>
      </c>
      <c r="Q411" s="32" t="s">
        <v>488</v>
      </c>
      <c r="R411" s="179">
        <f t="shared" si="43"/>
        <v>128466.00000000001</v>
      </c>
      <c r="S411" s="16">
        <v>52</v>
      </c>
      <c r="T411" s="16"/>
      <c r="U411" s="16" t="s">
        <v>1257</v>
      </c>
      <c r="V411" s="7" t="s">
        <v>436</v>
      </c>
      <c r="W411" s="1" t="s">
        <v>10</v>
      </c>
      <c r="X411" s="36" t="s">
        <v>49</v>
      </c>
      <c r="Y411" s="101">
        <v>43912</v>
      </c>
      <c r="Z411" s="81" t="s">
        <v>1092</v>
      </c>
      <c r="AA411" s="77" t="s">
        <v>1093</v>
      </c>
    </row>
    <row r="412" spans="1:27" s="48" customFormat="1" ht="45" hidden="1" customHeight="1" x14ac:dyDescent="0.2">
      <c r="A412" s="59">
        <v>10</v>
      </c>
      <c r="B412" s="88" t="s">
        <v>5</v>
      </c>
      <c r="C412" s="96" t="s">
        <v>357</v>
      </c>
      <c r="D412" s="47" t="s">
        <v>1094</v>
      </c>
      <c r="E412" s="187" t="s">
        <v>412</v>
      </c>
      <c r="F412" s="176"/>
      <c r="G412" s="16">
        <v>201</v>
      </c>
      <c r="H412" s="35">
        <v>5</v>
      </c>
      <c r="I412" s="7">
        <v>22470</v>
      </c>
      <c r="J412" s="7">
        <v>38</v>
      </c>
      <c r="K412" s="7"/>
      <c r="L412" s="18">
        <f t="shared" si="42"/>
        <v>1</v>
      </c>
      <c r="M412" s="7">
        <v>1</v>
      </c>
      <c r="N412" s="7"/>
      <c r="O412" s="99" t="s">
        <v>34</v>
      </c>
      <c r="P412" s="7" t="s">
        <v>416</v>
      </c>
      <c r="Q412" s="32" t="s">
        <v>488</v>
      </c>
      <c r="R412" s="179">
        <f t="shared" si="43"/>
        <v>98587.125</v>
      </c>
      <c r="S412" s="16">
        <v>52</v>
      </c>
      <c r="T412" s="16"/>
      <c r="U412" s="16" t="s">
        <v>1257</v>
      </c>
      <c r="V412" s="7" t="s">
        <v>436</v>
      </c>
      <c r="W412" s="1" t="s">
        <v>8</v>
      </c>
      <c r="X412" s="36" t="s">
        <v>47</v>
      </c>
      <c r="Y412" s="101">
        <v>44348</v>
      </c>
      <c r="Z412" s="81" t="s">
        <v>1092</v>
      </c>
      <c r="AA412" s="77" t="s">
        <v>1093</v>
      </c>
    </row>
    <row r="413" spans="1:27" s="48" customFormat="1" ht="65.25" hidden="1" customHeight="1" x14ac:dyDescent="0.2">
      <c r="A413" s="59">
        <v>11</v>
      </c>
      <c r="B413" s="88" t="s">
        <v>5</v>
      </c>
      <c r="C413" s="96" t="s">
        <v>357</v>
      </c>
      <c r="D413" s="47" t="s">
        <v>164</v>
      </c>
      <c r="E413" s="187" t="s">
        <v>412</v>
      </c>
      <c r="F413" s="176" t="s">
        <v>189</v>
      </c>
      <c r="G413" s="16" t="s">
        <v>1095</v>
      </c>
      <c r="H413" s="35">
        <v>5</v>
      </c>
      <c r="I413" s="78">
        <v>22470</v>
      </c>
      <c r="J413" s="7">
        <v>35</v>
      </c>
      <c r="K413" s="7">
        <v>4</v>
      </c>
      <c r="L413" s="18">
        <f t="shared" si="42"/>
        <v>4</v>
      </c>
      <c r="M413" s="7">
        <v>4</v>
      </c>
      <c r="N413" s="7"/>
      <c r="O413" s="99" t="s">
        <v>34</v>
      </c>
      <c r="P413" s="7" t="s">
        <v>416</v>
      </c>
      <c r="Q413" s="32" t="s">
        <v>488</v>
      </c>
      <c r="R413" s="179">
        <f t="shared" si="43"/>
        <v>98587.125</v>
      </c>
      <c r="S413" s="16">
        <v>52</v>
      </c>
      <c r="T413" s="16"/>
      <c r="U413" s="16" t="s">
        <v>1257</v>
      </c>
      <c r="V413" s="7" t="s">
        <v>436</v>
      </c>
      <c r="W413" s="1" t="s">
        <v>8</v>
      </c>
      <c r="X413" s="36" t="s">
        <v>47</v>
      </c>
      <c r="Y413" s="101" t="s">
        <v>1096</v>
      </c>
      <c r="Z413" s="81" t="s">
        <v>1097</v>
      </c>
      <c r="AA413" s="77" t="s">
        <v>1098</v>
      </c>
    </row>
    <row r="414" spans="1:27" s="48" customFormat="1" ht="52.5" hidden="1" customHeight="1" x14ac:dyDescent="0.2">
      <c r="A414" s="59">
        <v>12</v>
      </c>
      <c r="B414" s="88" t="s">
        <v>5</v>
      </c>
      <c r="C414" s="96" t="s">
        <v>357</v>
      </c>
      <c r="D414" s="47" t="s">
        <v>286</v>
      </c>
      <c r="E414" s="187" t="s">
        <v>412</v>
      </c>
      <c r="F414" s="176" t="s">
        <v>189</v>
      </c>
      <c r="G414" s="16" t="s">
        <v>1099</v>
      </c>
      <c r="H414" s="35">
        <v>6</v>
      </c>
      <c r="I414" s="78">
        <v>26610</v>
      </c>
      <c r="J414" s="7">
        <v>35</v>
      </c>
      <c r="K414" s="7">
        <v>4</v>
      </c>
      <c r="L414" s="18">
        <f t="shared" si="42"/>
        <v>2</v>
      </c>
      <c r="M414" s="7">
        <v>2</v>
      </c>
      <c r="N414" s="7"/>
      <c r="O414" s="99" t="s">
        <v>34</v>
      </c>
      <c r="P414" s="7" t="s">
        <v>486</v>
      </c>
      <c r="Q414" s="31" t="s">
        <v>497</v>
      </c>
      <c r="R414" s="179">
        <f t="shared" si="43"/>
        <v>116751.37500000001</v>
      </c>
      <c r="S414" s="16">
        <v>52</v>
      </c>
      <c r="T414" s="16"/>
      <c r="U414" s="16" t="s">
        <v>1257</v>
      </c>
      <c r="V414" s="7" t="s">
        <v>436</v>
      </c>
      <c r="W414" s="1" t="s">
        <v>8</v>
      </c>
      <c r="X414" s="36" t="s">
        <v>47</v>
      </c>
      <c r="Y414" s="101" t="s">
        <v>1100</v>
      </c>
      <c r="Z414" s="81" t="s">
        <v>1101</v>
      </c>
      <c r="AA414" s="77" t="s">
        <v>1102</v>
      </c>
    </row>
    <row r="415" spans="1:27" s="48" customFormat="1" ht="52.5" hidden="1" customHeight="1" x14ac:dyDescent="0.2">
      <c r="A415" s="59">
        <v>13</v>
      </c>
      <c r="B415" s="88" t="s">
        <v>5</v>
      </c>
      <c r="C415" s="96" t="s">
        <v>357</v>
      </c>
      <c r="D415" s="47" t="s">
        <v>1103</v>
      </c>
      <c r="E415" s="187" t="s">
        <v>412</v>
      </c>
      <c r="F415" s="49"/>
      <c r="G415" s="16">
        <v>46</v>
      </c>
      <c r="H415" s="35">
        <v>5</v>
      </c>
      <c r="I415" s="78">
        <v>18970</v>
      </c>
      <c r="J415" s="7">
        <v>36</v>
      </c>
      <c r="K415" s="7"/>
      <c r="L415" s="18">
        <f t="shared" si="42"/>
        <v>1</v>
      </c>
      <c r="M415" s="7">
        <v>1</v>
      </c>
      <c r="N415" s="7"/>
      <c r="O415" s="99" t="s">
        <v>34</v>
      </c>
      <c r="P415" s="7" t="s">
        <v>486</v>
      </c>
      <c r="Q415" s="31" t="s">
        <v>497</v>
      </c>
      <c r="R415" s="179">
        <f t="shared" si="43"/>
        <v>83230.875</v>
      </c>
      <c r="S415" s="16">
        <v>52</v>
      </c>
      <c r="T415" s="16"/>
      <c r="U415" s="16" t="s">
        <v>1257</v>
      </c>
      <c r="V415" s="7" t="s">
        <v>483</v>
      </c>
      <c r="W415" s="1" t="s">
        <v>10</v>
      </c>
      <c r="X415" s="16" t="s">
        <v>49</v>
      </c>
      <c r="Y415" s="101">
        <v>44405</v>
      </c>
      <c r="Z415" s="80" t="s">
        <v>1104</v>
      </c>
      <c r="AA415" s="79" t="s">
        <v>471</v>
      </c>
    </row>
    <row r="416" spans="1:27" s="48" customFormat="1" ht="47.25" hidden="1" customHeight="1" x14ac:dyDescent="0.2">
      <c r="A416" s="59">
        <v>14</v>
      </c>
      <c r="B416" s="88" t="s">
        <v>5</v>
      </c>
      <c r="C416" s="96" t="s">
        <v>357</v>
      </c>
      <c r="D416" s="47" t="s">
        <v>66</v>
      </c>
      <c r="E416" s="187" t="s">
        <v>412</v>
      </c>
      <c r="F416" s="49"/>
      <c r="G416" s="16">
        <v>202</v>
      </c>
      <c r="H416" s="35">
        <v>6</v>
      </c>
      <c r="I416" s="78">
        <v>29280</v>
      </c>
      <c r="J416" s="7">
        <v>35</v>
      </c>
      <c r="K416" s="7">
        <v>4</v>
      </c>
      <c r="L416" s="18">
        <f t="shared" si="42"/>
        <v>1</v>
      </c>
      <c r="M416" s="7">
        <v>1</v>
      </c>
      <c r="N416" s="7"/>
      <c r="O416" s="99" t="s">
        <v>34</v>
      </c>
      <c r="P416" s="7" t="s">
        <v>486</v>
      </c>
      <c r="Q416" s="32" t="s">
        <v>488</v>
      </c>
      <c r="R416" s="179">
        <f t="shared" si="43"/>
        <v>128466.00000000001</v>
      </c>
      <c r="S416" s="16">
        <v>52</v>
      </c>
      <c r="T416" s="16"/>
      <c r="U416" s="16" t="s">
        <v>1257</v>
      </c>
      <c r="V416" s="7" t="s">
        <v>515</v>
      </c>
      <c r="W416" s="1" t="s">
        <v>8</v>
      </c>
      <c r="X416" s="16"/>
      <c r="Y416" s="101">
        <v>44420</v>
      </c>
      <c r="Z416" s="80" t="s">
        <v>1105</v>
      </c>
      <c r="AA416" s="79" t="s">
        <v>337</v>
      </c>
    </row>
    <row r="417" spans="1:27" s="48" customFormat="1" ht="46.5" hidden="1" customHeight="1" x14ac:dyDescent="0.2">
      <c r="A417" s="59">
        <v>15</v>
      </c>
      <c r="B417" s="88" t="s">
        <v>5</v>
      </c>
      <c r="C417" s="96" t="s">
        <v>357</v>
      </c>
      <c r="D417" s="47" t="s">
        <v>258</v>
      </c>
      <c r="E417" s="187" t="s">
        <v>412</v>
      </c>
      <c r="F417" s="49"/>
      <c r="G417" s="16">
        <v>313</v>
      </c>
      <c r="H417" s="35">
        <v>4</v>
      </c>
      <c r="I417" s="78">
        <v>15290</v>
      </c>
      <c r="J417" s="7">
        <v>35</v>
      </c>
      <c r="K417" s="7">
        <v>4</v>
      </c>
      <c r="L417" s="18">
        <f t="shared" si="42"/>
        <v>1</v>
      </c>
      <c r="M417" s="7"/>
      <c r="N417" s="7">
        <v>1</v>
      </c>
      <c r="O417" s="99" t="s">
        <v>34</v>
      </c>
      <c r="P417" s="7" t="s">
        <v>486</v>
      </c>
      <c r="Q417" s="31" t="s">
        <v>496</v>
      </c>
      <c r="R417" s="179">
        <f t="shared" si="43"/>
        <v>67084.875</v>
      </c>
      <c r="S417" s="16">
        <v>52</v>
      </c>
      <c r="T417" s="16"/>
      <c r="U417" s="16" t="s">
        <v>1257</v>
      </c>
      <c r="V417" s="7" t="s">
        <v>547</v>
      </c>
      <c r="W417" s="1" t="s">
        <v>8</v>
      </c>
      <c r="X417" s="16"/>
      <c r="Y417" s="101">
        <v>44455</v>
      </c>
      <c r="Z417" s="80" t="s">
        <v>1106</v>
      </c>
      <c r="AA417" s="79" t="s">
        <v>1107</v>
      </c>
    </row>
    <row r="418" spans="1:27" s="48" customFormat="1" ht="52.5" hidden="1" customHeight="1" x14ac:dyDescent="0.2">
      <c r="A418" s="59">
        <v>16</v>
      </c>
      <c r="B418" s="88" t="s">
        <v>5</v>
      </c>
      <c r="C418" s="96" t="s">
        <v>357</v>
      </c>
      <c r="D418" s="47" t="s">
        <v>548</v>
      </c>
      <c r="E418" s="187" t="s">
        <v>412</v>
      </c>
      <c r="F418" s="49"/>
      <c r="G418" s="16">
        <v>204</v>
      </c>
      <c r="H418" s="35">
        <v>5</v>
      </c>
      <c r="I418" s="78">
        <v>22470</v>
      </c>
      <c r="J418" s="7">
        <v>35</v>
      </c>
      <c r="K418" s="7"/>
      <c r="L418" s="18">
        <v>1</v>
      </c>
      <c r="M418" s="7"/>
      <c r="N418" s="7">
        <v>1</v>
      </c>
      <c r="O418" s="99" t="s">
        <v>34</v>
      </c>
      <c r="P418" s="7" t="s">
        <v>486</v>
      </c>
      <c r="Q418" s="31" t="s">
        <v>496</v>
      </c>
      <c r="R418" s="179">
        <f t="shared" si="43"/>
        <v>98587.125</v>
      </c>
      <c r="S418" s="16">
        <v>52</v>
      </c>
      <c r="T418" s="16"/>
      <c r="U418" s="16" t="s">
        <v>1257</v>
      </c>
      <c r="V418" s="7" t="s">
        <v>549</v>
      </c>
      <c r="W418" s="1" t="s">
        <v>10</v>
      </c>
      <c r="X418" s="16"/>
      <c r="Y418" s="101">
        <v>44457</v>
      </c>
      <c r="Z418" s="80" t="s">
        <v>1108</v>
      </c>
      <c r="AA418" s="79" t="s">
        <v>1109</v>
      </c>
    </row>
    <row r="419" spans="1:27" s="48" customFormat="1" ht="52.5" hidden="1" customHeight="1" x14ac:dyDescent="0.2">
      <c r="A419" s="59">
        <v>17</v>
      </c>
      <c r="B419" s="88" t="s">
        <v>5</v>
      </c>
      <c r="C419" s="96" t="s">
        <v>357</v>
      </c>
      <c r="D419" s="47" t="s">
        <v>537</v>
      </c>
      <c r="E419" s="187" t="s">
        <v>412</v>
      </c>
      <c r="F419" s="49"/>
      <c r="G419" s="16">
        <v>235</v>
      </c>
      <c r="H419" s="35">
        <v>6</v>
      </c>
      <c r="I419" s="78">
        <v>27950</v>
      </c>
      <c r="J419" s="7">
        <v>36</v>
      </c>
      <c r="K419" s="7"/>
      <c r="L419" s="18">
        <v>1</v>
      </c>
      <c r="M419" s="7">
        <v>1</v>
      </c>
      <c r="N419" s="7"/>
      <c r="O419" s="99" t="s">
        <v>34</v>
      </c>
      <c r="P419" s="7" t="s">
        <v>486</v>
      </c>
      <c r="Q419" s="31" t="s">
        <v>497</v>
      </c>
      <c r="R419" s="179">
        <f t="shared" si="43"/>
        <v>122630.62500000001</v>
      </c>
      <c r="S419" s="16">
        <v>52</v>
      </c>
      <c r="T419" s="16"/>
      <c r="U419" s="16" t="s">
        <v>1257</v>
      </c>
      <c r="V419" s="7" t="s">
        <v>607</v>
      </c>
      <c r="W419" s="1" t="s">
        <v>10</v>
      </c>
      <c r="X419" s="16"/>
      <c r="Y419" s="101">
        <v>44518</v>
      </c>
      <c r="Z419" s="80" t="s">
        <v>1110</v>
      </c>
      <c r="AA419" s="79" t="s">
        <v>1111</v>
      </c>
    </row>
    <row r="420" spans="1:27" s="48" customFormat="1" ht="48.75" hidden="1" customHeight="1" x14ac:dyDescent="0.2">
      <c r="A420" s="59">
        <v>18</v>
      </c>
      <c r="B420" s="88" t="s">
        <v>5</v>
      </c>
      <c r="C420" s="96" t="s">
        <v>375</v>
      </c>
      <c r="D420" s="47" t="s">
        <v>1112</v>
      </c>
      <c r="E420" s="187" t="s">
        <v>412</v>
      </c>
      <c r="F420" s="176"/>
      <c r="G420" s="16">
        <v>355</v>
      </c>
      <c r="H420" s="35">
        <v>5</v>
      </c>
      <c r="I420" s="7">
        <v>22470</v>
      </c>
      <c r="J420" s="7">
        <v>32</v>
      </c>
      <c r="K420" s="7"/>
      <c r="L420" s="18">
        <f t="shared" si="42"/>
        <v>1</v>
      </c>
      <c r="M420" s="7">
        <v>1</v>
      </c>
      <c r="N420" s="7"/>
      <c r="O420" s="99" t="s">
        <v>34</v>
      </c>
      <c r="P420" s="7" t="s">
        <v>486</v>
      </c>
      <c r="Q420" s="31" t="s">
        <v>497</v>
      </c>
      <c r="R420" s="179">
        <f t="shared" si="43"/>
        <v>98587.125</v>
      </c>
      <c r="S420" s="16">
        <v>52</v>
      </c>
      <c r="T420" s="16"/>
      <c r="U420" s="16" t="s">
        <v>1257</v>
      </c>
      <c r="V420" s="7" t="s">
        <v>436</v>
      </c>
      <c r="W420" s="1" t="s">
        <v>10</v>
      </c>
      <c r="X420" s="36" t="s">
        <v>49</v>
      </c>
      <c r="Y420" s="101">
        <v>43620</v>
      </c>
      <c r="Z420" s="81" t="s">
        <v>1113</v>
      </c>
      <c r="AA420" s="81" t="s">
        <v>1114</v>
      </c>
    </row>
    <row r="421" spans="1:27" s="48" customFormat="1" ht="46.5" hidden="1" customHeight="1" x14ac:dyDescent="0.2">
      <c r="A421" s="59">
        <v>19</v>
      </c>
      <c r="B421" s="88" t="s">
        <v>5</v>
      </c>
      <c r="C421" s="96" t="s">
        <v>375</v>
      </c>
      <c r="D421" s="47" t="s">
        <v>116</v>
      </c>
      <c r="E421" s="187" t="s">
        <v>412</v>
      </c>
      <c r="F421" s="176" t="s">
        <v>189</v>
      </c>
      <c r="G421" s="16">
        <v>310</v>
      </c>
      <c r="H421" s="35">
        <v>5</v>
      </c>
      <c r="I421" s="7">
        <v>18970</v>
      </c>
      <c r="J421" s="7">
        <v>30</v>
      </c>
      <c r="K421" s="7">
        <v>4</v>
      </c>
      <c r="L421" s="18">
        <f t="shared" si="42"/>
        <v>1</v>
      </c>
      <c r="M421" s="7">
        <v>1</v>
      </c>
      <c r="N421" s="7"/>
      <c r="O421" s="99" t="s">
        <v>34</v>
      </c>
      <c r="P421" s="7" t="s">
        <v>486</v>
      </c>
      <c r="Q421" s="31" t="s">
        <v>497</v>
      </c>
      <c r="R421" s="179">
        <f t="shared" si="43"/>
        <v>83230.875</v>
      </c>
      <c r="S421" s="16">
        <v>52</v>
      </c>
      <c r="T421" s="16"/>
      <c r="U421" s="16" t="s">
        <v>1257</v>
      </c>
      <c r="V421" s="7" t="s">
        <v>433</v>
      </c>
      <c r="W421" s="1" t="s">
        <v>8</v>
      </c>
      <c r="X421" s="36" t="s">
        <v>47</v>
      </c>
      <c r="Y421" s="101">
        <v>43944</v>
      </c>
      <c r="Z421" s="81" t="s">
        <v>1115</v>
      </c>
      <c r="AA421" s="81" t="s">
        <v>1116</v>
      </c>
    </row>
    <row r="422" spans="1:27" s="48" customFormat="1" ht="45" hidden="1" customHeight="1" x14ac:dyDescent="0.2">
      <c r="A422" s="59">
        <v>20</v>
      </c>
      <c r="B422" s="88" t="s">
        <v>5</v>
      </c>
      <c r="C422" s="96" t="s">
        <v>375</v>
      </c>
      <c r="D422" s="47" t="s">
        <v>150</v>
      </c>
      <c r="E422" s="187" t="s">
        <v>412</v>
      </c>
      <c r="F422" s="176"/>
      <c r="G422" s="16" t="s">
        <v>1117</v>
      </c>
      <c r="H422" s="35">
        <v>4</v>
      </c>
      <c r="I422" s="7">
        <v>16550</v>
      </c>
      <c r="J422" s="7">
        <v>36</v>
      </c>
      <c r="K422" s="7">
        <v>4</v>
      </c>
      <c r="L422" s="18">
        <f t="shared" si="42"/>
        <v>2</v>
      </c>
      <c r="M422" s="7">
        <v>2</v>
      </c>
      <c r="N422" s="7"/>
      <c r="O422" s="99" t="s">
        <v>34</v>
      </c>
      <c r="P422" s="7" t="s">
        <v>486</v>
      </c>
      <c r="Q422" s="31" t="s">
        <v>497</v>
      </c>
      <c r="R422" s="179">
        <f t="shared" si="43"/>
        <v>72613.125</v>
      </c>
      <c r="S422" s="16">
        <v>52</v>
      </c>
      <c r="T422" s="16"/>
      <c r="U422" s="16" t="s">
        <v>1257</v>
      </c>
      <c r="V422" s="7" t="s">
        <v>484</v>
      </c>
      <c r="W422" s="1" t="s">
        <v>8</v>
      </c>
      <c r="X422" s="36" t="s">
        <v>47</v>
      </c>
      <c r="Y422" s="101">
        <v>44349</v>
      </c>
      <c r="Z422" s="81" t="s">
        <v>1118</v>
      </c>
      <c r="AA422" s="77" t="s">
        <v>1119</v>
      </c>
    </row>
    <row r="423" spans="1:27" s="48" customFormat="1" ht="46.5" hidden="1" customHeight="1" x14ac:dyDescent="0.2">
      <c r="A423" s="59">
        <v>18</v>
      </c>
      <c r="B423" s="88" t="s">
        <v>5</v>
      </c>
      <c r="C423" s="96" t="s">
        <v>375</v>
      </c>
      <c r="D423" s="47" t="s">
        <v>0</v>
      </c>
      <c r="E423" s="187" t="s">
        <v>412</v>
      </c>
      <c r="F423" s="176"/>
      <c r="G423" s="16">
        <v>312</v>
      </c>
      <c r="H423" s="35">
        <v>5</v>
      </c>
      <c r="I423" s="7">
        <v>17320</v>
      </c>
      <c r="J423" s="7">
        <v>40</v>
      </c>
      <c r="K423" s="7">
        <v>4</v>
      </c>
      <c r="L423" s="18">
        <f t="shared" si="42"/>
        <v>1</v>
      </c>
      <c r="M423" s="7"/>
      <c r="N423" s="7">
        <v>1</v>
      </c>
      <c r="O423" s="99" t="s">
        <v>1260</v>
      </c>
      <c r="P423" s="7" t="s">
        <v>416</v>
      </c>
      <c r="Q423" s="32" t="s">
        <v>488</v>
      </c>
      <c r="R423" s="179">
        <f>I423*2.5*1.4*1.04</f>
        <v>63044.799999999996</v>
      </c>
      <c r="S423" s="16">
        <v>52</v>
      </c>
      <c r="T423" s="16"/>
      <c r="U423" s="16" t="s">
        <v>1257</v>
      </c>
      <c r="V423" s="7" t="s">
        <v>1120</v>
      </c>
      <c r="W423" s="1" t="s">
        <v>8</v>
      </c>
      <c r="X423" s="36" t="s">
        <v>47</v>
      </c>
      <c r="Y423" s="101">
        <v>43486</v>
      </c>
      <c r="Z423" s="81" t="s">
        <v>1121</v>
      </c>
      <c r="AA423" s="77" t="s">
        <v>1122</v>
      </c>
    </row>
    <row r="424" spans="1:27" s="48" customFormat="1" ht="48.75" hidden="1" customHeight="1" x14ac:dyDescent="0.2">
      <c r="A424" s="59">
        <v>22</v>
      </c>
      <c r="B424" s="88" t="s">
        <v>5</v>
      </c>
      <c r="C424" s="96" t="s">
        <v>372</v>
      </c>
      <c r="D424" s="47" t="s">
        <v>45</v>
      </c>
      <c r="E424" s="187" t="s">
        <v>412</v>
      </c>
      <c r="F424" s="176"/>
      <c r="G424" s="16">
        <v>396</v>
      </c>
      <c r="H424" s="35">
        <v>6</v>
      </c>
      <c r="I424" s="7">
        <v>22090</v>
      </c>
      <c r="J424" s="7">
        <v>28</v>
      </c>
      <c r="K424" s="7">
        <v>4</v>
      </c>
      <c r="L424" s="18">
        <f t="shared" si="42"/>
        <v>1</v>
      </c>
      <c r="M424" s="7">
        <v>1</v>
      </c>
      <c r="N424" s="7"/>
      <c r="O424" s="99" t="s">
        <v>34</v>
      </c>
      <c r="P424" s="7" t="s">
        <v>486</v>
      </c>
      <c r="Q424" s="31" t="s">
        <v>497</v>
      </c>
      <c r="R424" s="179">
        <f t="shared" ref="R424:R431" si="44">I424*2.5*1.3*1.35</f>
        <v>96919.875</v>
      </c>
      <c r="S424" s="16">
        <v>52</v>
      </c>
      <c r="T424" s="16"/>
      <c r="U424" s="16" t="s">
        <v>1257</v>
      </c>
      <c r="V424" s="7" t="s">
        <v>448</v>
      </c>
      <c r="W424" s="1" t="s">
        <v>8</v>
      </c>
      <c r="X424" s="36" t="s">
        <v>47</v>
      </c>
      <c r="Y424" s="101">
        <v>43846</v>
      </c>
      <c r="Z424" s="81" t="s">
        <v>1123</v>
      </c>
      <c r="AA424" s="77" t="s">
        <v>1124</v>
      </c>
    </row>
    <row r="425" spans="1:27" s="48" customFormat="1" ht="47.25" hidden="1" customHeight="1" x14ac:dyDescent="0.2">
      <c r="A425" s="59">
        <v>23</v>
      </c>
      <c r="B425" s="88" t="s">
        <v>5</v>
      </c>
      <c r="C425" s="96" t="s">
        <v>372</v>
      </c>
      <c r="D425" s="47" t="s">
        <v>45</v>
      </c>
      <c r="E425" s="187" t="s">
        <v>412</v>
      </c>
      <c r="F425" s="176"/>
      <c r="G425" s="16">
        <v>405</v>
      </c>
      <c r="H425" s="35">
        <v>7</v>
      </c>
      <c r="I425" s="7">
        <v>24190</v>
      </c>
      <c r="J425" s="7">
        <v>28</v>
      </c>
      <c r="K425" s="7"/>
      <c r="L425" s="18">
        <f t="shared" si="42"/>
        <v>1</v>
      </c>
      <c r="M425" s="7">
        <v>1</v>
      </c>
      <c r="N425" s="7"/>
      <c r="O425" s="99" t="s">
        <v>34</v>
      </c>
      <c r="P425" s="7" t="s">
        <v>486</v>
      </c>
      <c r="Q425" s="31" t="s">
        <v>497</v>
      </c>
      <c r="R425" s="179">
        <f t="shared" si="44"/>
        <v>106133.625</v>
      </c>
      <c r="S425" s="16">
        <v>52</v>
      </c>
      <c r="T425" s="16"/>
      <c r="U425" s="16" t="s">
        <v>1257</v>
      </c>
      <c r="V425" s="7" t="s">
        <v>448</v>
      </c>
      <c r="W425" s="1" t="s">
        <v>1085</v>
      </c>
      <c r="X425" s="36"/>
      <c r="Y425" s="101">
        <v>44440</v>
      </c>
      <c r="Z425" s="81" t="s">
        <v>1123</v>
      </c>
      <c r="AA425" s="77" t="s">
        <v>1124</v>
      </c>
    </row>
    <row r="426" spans="1:27" s="48" customFormat="1" ht="57" hidden="1" customHeight="1" x14ac:dyDescent="0.2">
      <c r="A426" s="59">
        <v>24</v>
      </c>
      <c r="B426" s="88" t="s">
        <v>5</v>
      </c>
      <c r="C426" s="96" t="s">
        <v>372</v>
      </c>
      <c r="D426" s="47" t="s">
        <v>29</v>
      </c>
      <c r="E426" s="187" t="s">
        <v>412</v>
      </c>
      <c r="F426" s="49"/>
      <c r="G426" s="16">
        <v>381</v>
      </c>
      <c r="H426" s="35">
        <v>1</v>
      </c>
      <c r="I426" s="7">
        <v>14520</v>
      </c>
      <c r="J426" s="7">
        <v>35</v>
      </c>
      <c r="K426" s="7"/>
      <c r="L426" s="18">
        <f t="shared" si="42"/>
        <v>6</v>
      </c>
      <c r="M426" s="7">
        <v>6</v>
      </c>
      <c r="N426" s="7"/>
      <c r="O426" s="99" t="s">
        <v>34</v>
      </c>
      <c r="P426" s="7" t="s">
        <v>486</v>
      </c>
      <c r="Q426" s="31" t="s">
        <v>497</v>
      </c>
      <c r="R426" s="179">
        <f t="shared" si="44"/>
        <v>63706.500000000007</v>
      </c>
      <c r="S426" s="16">
        <v>52</v>
      </c>
      <c r="T426" s="16"/>
      <c r="U426" s="16" t="s">
        <v>1257</v>
      </c>
      <c r="V426" s="7" t="s">
        <v>453</v>
      </c>
      <c r="W426" s="1" t="s">
        <v>10</v>
      </c>
      <c r="X426" s="36" t="s">
        <v>49</v>
      </c>
      <c r="Y426" s="101">
        <v>44533</v>
      </c>
      <c r="Z426" s="81" t="s">
        <v>126</v>
      </c>
      <c r="AA426" s="77" t="s">
        <v>127</v>
      </c>
    </row>
    <row r="427" spans="1:27" s="48" customFormat="1" ht="45.75" hidden="1" customHeight="1" x14ac:dyDescent="0.2">
      <c r="A427" s="59">
        <v>25</v>
      </c>
      <c r="B427" s="88" t="s">
        <v>5</v>
      </c>
      <c r="C427" s="96" t="s">
        <v>372</v>
      </c>
      <c r="D427" s="47" t="s">
        <v>83</v>
      </c>
      <c r="E427" s="187" t="s">
        <v>412</v>
      </c>
      <c r="F427" s="49"/>
      <c r="G427" s="16">
        <v>210</v>
      </c>
      <c r="H427" s="35"/>
      <c r="I427" s="7">
        <v>16080</v>
      </c>
      <c r="J427" s="7">
        <v>35</v>
      </c>
      <c r="K427" s="7"/>
      <c r="L427" s="18">
        <f t="shared" si="42"/>
        <v>1</v>
      </c>
      <c r="M427" s="7">
        <v>1</v>
      </c>
      <c r="N427" s="7"/>
      <c r="O427" s="99" t="s">
        <v>34</v>
      </c>
      <c r="P427" s="7" t="s">
        <v>486</v>
      </c>
      <c r="Q427" s="31" t="s">
        <v>497</v>
      </c>
      <c r="R427" s="179">
        <f t="shared" si="44"/>
        <v>70551</v>
      </c>
      <c r="S427" s="16">
        <v>52</v>
      </c>
      <c r="T427" s="16"/>
      <c r="U427" s="16" t="s">
        <v>1257</v>
      </c>
      <c r="V427" s="7" t="s">
        <v>480</v>
      </c>
      <c r="W427" s="1" t="s">
        <v>8</v>
      </c>
      <c r="X427" s="36" t="s">
        <v>47</v>
      </c>
      <c r="Y427" s="101">
        <v>43745</v>
      </c>
      <c r="Z427" s="81" t="s">
        <v>338</v>
      </c>
      <c r="AA427" s="77" t="s">
        <v>339</v>
      </c>
    </row>
    <row r="428" spans="1:27" s="48" customFormat="1" ht="45.75" hidden="1" customHeight="1" x14ac:dyDescent="0.2">
      <c r="A428" s="59">
        <v>26</v>
      </c>
      <c r="B428" s="88" t="s">
        <v>5</v>
      </c>
      <c r="C428" s="96" t="s">
        <v>372</v>
      </c>
      <c r="D428" s="47" t="s">
        <v>102</v>
      </c>
      <c r="E428" s="187" t="s">
        <v>412</v>
      </c>
      <c r="F428" s="176" t="s">
        <v>189</v>
      </c>
      <c r="G428" s="16">
        <v>383</v>
      </c>
      <c r="H428" s="35">
        <v>5</v>
      </c>
      <c r="I428" s="7">
        <v>18970</v>
      </c>
      <c r="J428" s="7">
        <v>24</v>
      </c>
      <c r="K428" s="7">
        <v>8</v>
      </c>
      <c r="L428" s="18">
        <f t="shared" si="42"/>
        <v>1</v>
      </c>
      <c r="M428" s="7">
        <v>1</v>
      </c>
      <c r="N428" s="7"/>
      <c r="O428" s="99" t="s">
        <v>34</v>
      </c>
      <c r="P428" s="7" t="s">
        <v>486</v>
      </c>
      <c r="Q428" s="31" t="s">
        <v>497</v>
      </c>
      <c r="R428" s="179">
        <f t="shared" si="44"/>
        <v>83230.875</v>
      </c>
      <c r="S428" s="16">
        <v>52</v>
      </c>
      <c r="T428" s="16">
        <v>14</v>
      </c>
      <c r="U428" s="16" t="s">
        <v>478</v>
      </c>
      <c r="V428" s="7" t="s">
        <v>425</v>
      </c>
      <c r="W428" s="1" t="s">
        <v>9</v>
      </c>
      <c r="X428" s="36" t="s">
        <v>47</v>
      </c>
      <c r="Y428" s="101">
        <v>44330</v>
      </c>
      <c r="Z428" s="81" t="s">
        <v>1125</v>
      </c>
      <c r="AA428" s="77" t="s">
        <v>1126</v>
      </c>
    </row>
    <row r="429" spans="1:27" s="48" customFormat="1" ht="43.5" hidden="1" customHeight="1" x14ac:dyDescent="0.2">
      <c r="A429" s="59">
        <v>27</v>
      </c>
      <c r="B429" s="88" t="s">
        <v>5</v>
      </c>
      <c r="C429" s="96" t="s">
        <v>372</v>
      </c>
      <c r="D429" s="47" t="s">
        <v>31</v>
      </c>
      <c r="E429" s="187" t="s">
        <v>412</v>
      </c>
      <c r="F429" s="176"/>
      <c r="G429" s="16">
        <v>390</v>
      </c>
      <c r="H429" s="35">
        <v>5</v>
      </c>
      <c r="I429" s="7">
        <v>18970</v>
      </c>
      <c r="J429" s="7">
        <v>24</v>
      </c>
      <c r="K429" s="7">
        <v>4</v>
      </c>
      <c r="L429" s="18">
        <f t="shared" si="42"/>
        <v>1</v>
      </c>
      <c r="M429" s="7">
        <v>1</v>
      </c>
      <c r="N429" s="7"/>
      <c r="O429" s="99" t="s">
        <v>34</v>
      </c>
      <c r="P429" s="7" t="s">
        <v>486</v>
      </c>
      <c r="Q429" s="32" t="s">
        <v>608</v>
      </c>
      <c r="R429" s="179">
        <f t="shared" si="44"/>
        <v>83230.875</v>
      </c>
      <c r="S429" s="16">
        <v>52</v>
      </c>
      <c r="T429" s="82"/>
      <c r="U429" s="16" t="s">
        <v>1258</v>
      </c>
      <c r="V429" s="7" t="s">
        <v>442</v>
      </c>
      <c r="W429" s="16" t="s">
        <v>8</v>
      </c>
      <c r="X429" s="36" t="s">
        <v>47</v>
      </c>
      <c r="Y429" s="101">
        <v>44536</v>
      </c>
      <c r="Z429" s="81" t="s">
        <v>673</v>
      </c>
      <c r="AA429" s="77" t="s">
        <v>674</v>
      </c>
    </row>
    <row r="430" spans="1:27" s="48" customFormat="1" ht="51" hidden="1" customHeight="1" x14ac:dyDescent="0.2">
      <c r="A430" s="59">
        <v>28</v>
      </c>
      <c r="B430" s="88" t="s">
        <v>5</v>
      </c>
      <c r="C430" s="96" t="s">
        <v>517</v>
      </c>
      <c r="D430" s="47" t="s">
        <v>223</v>
      </c>
      <c r="E430" s="187" t="s">
        <v>412</v>
      </c>
      <c r="F430" s="176"/>
      <c r="G430" s="16">
        <v>339</v>
      </c>
      <c r="H430" s="35"/>
      <c r="I430" s="7">
        <v>11760</v>
      </c>
      <c r="J430" s="7">
        <v>32</v>
      </c>
      <c r="K430" s="7"/>
      <c r="L430" s="18">
        <f t="shared" si="42"/>
        <v>1</v>
      </c>
      <c r="M430" s="7"/>
      <c r="N430" s="7">
        <v>1</v>
      </c>
      <c r="O430" s="99" t="s">
        <v>34</v>
      </c>
      <c r="P430" s="7" t="s">
        <v>486</v>
      </c>
      <c r="Q430" s="31" t="s">
        <v>496</v>
      </c>
      <c r="R430" s="179">
        <f t="shared" si="44"/>
        <v>51597</v>
      </c>
      <c r="S430" s="16">
        <v>52</v>
      </c>
      <c r="T430" s="16"/>
      <c r="U430" s="16" t="s">
        <v>1257</v>
      </c>
      <c r="V430" s="7" t="s">
        <v>442</v>
      </c>
      <c r="W430" s="1" t="s">
        <v>10</v>
      </c>
      <c r="X430" s="36" t="s">
        <v>49</v>
      </c>
      <c r="Y430" s="101">
        <v>44229</v>
      </c>
      <c r="Z430" s="81" t="s">
        <v>1127</v>
      </c>
      <c r="AA430" s="81" t="s">
        <v>1128</v>
      </c>
    </row>
    <row r="431" spans="1:27" s="48" customFormat="1" ht="48.75" hidden="1" customHeight="1" x14ac:dyDescent="0.2">
      <c r="A431" s="59">
        <v>29</v>
      </c>
      <c r="B431" s="88" t="s">
        <v>5</v>
      </c>
      <c r="C431" s="96" t="s">
        <v>517</v>
      </c>
      <c r="D431" s="47" t="s">
        <v>223</v>
      </c>
      <c r="E431" s="187" t="s">
        <v>412</v>
      </c>
      <c r="F431" s="176"/>
      <c r="G431" s="16">
        <v>340</v>
      </c>
      <c r="H431" s="35"/>
      <c r="I431" s="7">
        <v>11760</v>
      </c>
      <c r="J431" s="7">
        <v>32</v>
      </c>
      <c r="K431" s="7"/>
      <c r="L431" s="18">
        <f t="shared" si="42"/>
        <v>1</v>
      </c>
      <c r="M431" s="7"/>
      <c r="N431" s="7">
        <v>1</v>
      </c>
      <c r="O431" s="99" t="s">
        <v>1260</v>
      </c>
      <c r="P431" s="7" t="s">
        <v>486</v>
      </c>
      <c r="Q431" s="31" t="s">
        <v>496</v>
      </c>
      <c r="R431" s="179">
        <f t="shared" si="44"/>
        <v>51597</v>
      </c>
      <c r="S431" s="16">
        <v>52</v>
      </c>
      <c r="T431" s="16"/>
      <c r="U431" s="16" t="s">
        <v>1257</v>
      </c>
      <c r="V431" s="7" t="s">
        <v>442</v>
      </c>
      <c r="W431" s="1" t="s">
        <v>10</v>
      </c>
      <c r="X431" s="36" t="s">
        <v>49</v>
      </c>
      <c r="Y431" s="101">
        <v>44229</v>
      </c>
      <c r="Z431" s="81" t="s">
        <v>1127</v>
      </c>
      <c r="AA431" s="81" t="s">
        <v>1128</v>
      </c>
    </row>
    <row r="432" spans="1:27" s="27" customFormat="1" ht="18" hidden="1" customHeight="1" x14ac:dyDescent="0.2">
      <c r="A432" s="22"/>
      <c r="B432" s="87"/>
      <c r="C432" s="93" t="s">
        <v>23</v>
      </c>
      <c r="D432" s="23"/>
      <c r="E432" s="93"/>
      <c r="F432" s="170"/>
      <c r="G432" s="24"/>
      <c r="H432" s="24"/>
      <c r="I432" s="25"/>
      <c r="J432" s="7"/>
      <c r="K432" s="25"/>
      <c r="L432" s="24"/>
      <c r="M432" s="25"/>
      <c r="N432" s="25"/>
      <c r="O432" s="98"/>
      <c r="P432" s="25"/>
      <c r="Q432" s="34"/>
      <c r="R432" s="179"/>
      <c r="S432" s="16"/>
      <c r="T432" s="26"/>
      <c r="U432" s="26"/>
      <c r="V432" s="26"/>
      <c r="W432" s="26"/>
      <c r="X432" s="26"/>
      <c r="Y432" s="26"/>
      <c r="Z432" s="159"/>
      <c r="AA432" s="22"/>
    </row>
    <row r="433" spans="1:30" s="19" customFormat="1" ht="0.75" hidden="1" customHeight="1" x14ac:dyDescent="0.2">
      <c r="A433" s="16">
        <v>3</v>
      </c>
      <c r="B433" s="21"/>
      <c r="C433" s="92"/>
      <c r="D433" s="47"/>
      <c r="E433" s="187"/>
      <c r="F433" s="49"/>
      <c r="G433" s="16"/>
      <c r="H433" s="24"/>
      <c r="I433" s="16"/>
      <c r="J433" s="7"/>
      <c r="K433" s="16"/>
      <c r="L433" s="18"/>
      <c r="M433" s="16"/>
      <c r="N433" s="16"/>
      <c r="O433" s="64"/>
      <c r="P433" s="16"/>
      <c r="Q433" s="65"/>
      <c r="R433" s="179"/>
      <c r="S433" s="16"/>
      <c r="T433" s="16"/>
      <c r="U433" s="16"/>
      <c r="V433" s="16"/>
      <c r="W433" s="16"/>
      <c r="X433" s="36" t="s">
        <v>49</v>
      </c>
      <c r="Y433" s="100"/>
      <c r="Z433" s="81"/>
      <c r="AA433" s="3"/>
    </row>
    <row r="434" spans="1:30" s="19" customFormat="1" ht="46.5" hidden="1" customHeight="1" x14ac:dyDescent="0.2">
      <c r="A434" s="16">
        <v>1</v>
      </c>
      <c r="B434" s="88" t="s">
        <v>5</v>
      </c>
      <c r="C434" s="96" t="s">
        <v>357</v>
      </c>
      <c r="D434" s="47" t="s">
        <v>14</v>
      </c>
      <c r="E434" s="187" t="s">
        <v>414</v>
      </c>
      <c r="F434" s="49"/>
      <c r="G434" s="7">
        <v>175</v>
      </c>
      <c r="H434" s="24"/>
      <c r="I434" s="7">
        <v>33000</v>
      </c>
      <c r="J434" s="7">
        <v>30</v>
      </c>
      <c r="K434" s="16"/>
      <c r="L434" s="18">
        <f t="shared" ref="L434:L440" si="45">M434+N434</f>
        <v>1</v>
      </c>
      <c r="M434" s="7">
        <v>1</v>
      </c>
      <c r="N434" s="7"/>
      <c r="O434" s="99" t="s">
        <v>34</v>
      </c>
      <c r="P434" s="7" t="s">
        <v>486</v>
      </c>
      <c r="Q434" s="32" t="s">
        <v>608</v>
      </c>
      <c r="R434" s="178">
        <f t="shared" ref="R434:R442" si="46">I434*2.5*1.3*1.35</f>
        <v>144787.5</v>
      </c>
      <c r="S434" s="16">
        <v>52</v>
      </c>
      <c r="T434" s="16"/>
      <c r="U434" s="16" t="s">
        <v>1257</v>
      </c>
      <c r="V434" s="33" t="s">
        <v>424</v>
      </c>
      <c r="W434" s="7">
        <v>2</v>
      </c>
      <c r="X434" s="36" t="s">
        <v>49</v>
      </c>
      <c r="Y434" s="101">
        <v>44012</v>
      </c>
      <c r="Z434" s="81" t="s">
        <v>212</v>
      </c>
      <c r="AA434" s="77" t="s">
        <v>213</v>
      </c>
    </row>
    <row r="435" spans="1:30" s="85" customFormat="1" ht="55.5" hidden="1" customHeight="1" x14ac:dyDescent="0.25">
      <c r="A435" s="16">
        <v>2</v>
      </c>
      <c r="B435" s="88" t="s">
        <v>5</v>
      </c>
      <c r="C435" s="96" t="s">
        <v>357</v>
      </c>
      <c r="D435" s="47" t="s">
        <v>62</v>
      </c>
      <c r="E435" s="187" t="s">
        <v>413</v>
      </c>
      <c r="F435" s="83"/>
      <c r="G435" s="7">
        <v>54</v>
      </c>
      <c r="H435" s="35"/>
      <c r="I435" s="7">
        <v>43500</v>
      </c>
      <c r="J435" s="7">
        <v>30</v>
      </c>
      <c r="K435" s="83"/>
      <c r="L435" s="18">
        <f t="shared" si="45"/>
        <v>2</v>
      </c>
      <c r="M435" s="7">
        <v>2</v>
      </c>
      <c r="N435" s="7"/>
      <c r="O435" s="99" t="s">
        <v>34</v>
      </c>
      <c r="P435" s="7" t="s">
        <v>416</v>
      </c>
      <c r="Q435" s="32" t="s">
        <v>488</v>
      </c>
      <c r="R435" s="178">
        <f t="shared" si="46"/>
        <v>190856.25</v>
      </c>
      <c r="S435" s="16">
        <v>52</v>
      </c>
      <c r="T435" s="7"/>
      <c r="U435" s="16" t="s">
        <v>1257</v>
      </c>
      <c r="V435" s="33" t="s">
        <v>424</v>
      </c>
      <c r="W435" s="7">
        <v>2</v>
      </c>
      <c r="X435" s="36" t="s">
        <v>49</v>
      </c>
      <c r="Y435" s="101">
        <v>44012</v>
      </c>
      <c r="Z435" s="81" t="s">
        <v>220</v>
      </c>
      <c r="AA435" s="77" t="s">
        <v>221</v>
      </c>
      <c r="AB435" s="84"/>
      <c r="AC435" s="84"/>
      <c r="AD435" s="84"/>
    </row>
    <row r="436" spans="1:30" s="85" customFormat="1" ht="55.5" hidden="1" customHeight="1" x14ac:dyDescent="0.25">
      <c r="A436" s="16">
        <v>3</v>
      </c>
      <c r="B436" s="88" t="s">
        <v>5</v>
      </c>
      <c r="C436" s="96" t="s">
        <v>357</v>
      </c>
      <c r="D436" s="47" t="s">
        <v>14</v>
      </c>
      <c r="E436" s="187" t="s">
        <v>414</v>
      </c>
      <c r="F436" s="83"/>
      <c r="G436" s="7">
        <v>61</v>
      </c>
      <c r="H436" s="35"/>
      <c r="I436" s="7">
        <v>38200</v>
      </c>
      <c r="J436" s="7">
        <v>30</v>
      </c>
      <c r="K436" s="83"/>
      <c r="L436" s="18">
        <v>1</v>
      </c>
      <c r="M436" s="7">
        <v>1</v>
      </c>
      <c r="N436" s="7"/>
      <c r="O436" s="99" t="s">
        <v>34</v>
      </c>
      <c r="P436" s="7" t="s">
        <v>486</v>
      </c>
      <c r="Q436" s="32" t="s">
        <v>608</v>
      </c>
      <c r="R436" s="178">
        <f t="shared" si="46"/>
        <v>167602.5</v>
      </c>
      <c r="S436" s="16">
        <v>52</v>
      </c>
      <c r="T436" s="7"/>
      <c r="U436" s="16" t="s">
        <v>1257</v>
      </c>
      <c r="V436" s="33" t="s">
        <v>550</v>
      </c>
      <c r="W436" s="7">
        <v>2</v>
      </c>
      <c r="X436" s="36"/>
      <c r="Y436" s="101">
        <v>44454</v>
      </c>
      <c r="Z436" s="81" t="s">
        <v>551</v>
      </c>
      <c r="AA436" s="77" t="s">
        <v>552</v>
      </c>
      <c r="AB436" s="84"/>
      <c r="AC436" s="84"/>
      <c r="AD436" s="84"/>
    </row>
    <row r="437" spans="1:30" s="19" customFormat="1" ht="55.5" hidden="1" customHeight="1" x14ac:dyDescent="0.2">
      <c r="A437" s="16">
        <v>4</v>
      </c>
      <c r="B437" s="88" t="s">
        <v>5</v>
      </c>
      <c r="C437" s="96" t="s">
        <v>378</v>
      </c>
      <c r="D437" s="47" t="s">
        <v>104</v>
      </c>
      <c r="E437" s="187" t="s">
        <v>414</v>
      </c>
      <c r="F437" s="49"/>
      <c r="G437" s="7" t="s">
        <v>1129</v>
      </c>
      <c r="H437" s="24"/>
      <c r="I437" s="7">
        <v>24700</v>
      </c>
      <c r="J437" s="7">
        <v>30</v>
      </c>
      <c r="K437" s="16"/>
      <c r="L437" s="18">
        <f t="shared" si="45"/>
        <v>2</v>
      </c>
      <c r="M437" s="7"/>
      <c r="N437" s="7">
        <v>2</v>
      </c>
      <c r="O437" s="99" t="s">
        <v>34</v>
      </c>
      <c r="P437" s="7" t="s">
        <v>486</v>
      </c>
      <c r="Q437" s="31" t="s">
        <v>497</v>
      </c>
      <c r="R437" s="178">
        <f t="shared" si="46"/>
        <v>108371.25</v>
      </c>
      <c r="S437" s="16">
        <v>52</v>
      </c>
      <c r="T437" s="16"/>
      <c r="U437" s="16" t="s">
        <v>1257</v>
      </c>
      <c r="V437" s="33" t="s">
        <v>424</v>
      </c>
      <c r="W437" s="7">
        <v>2</v>
      </c>
      <c r="X437" s="36" t="s">
        <v>49</v>
      </c>
      <c r="Y437" s="101">
        <v>43509</v>
      </c>
      <c r="Z437" s="81" t="s">
        <v>306</v>
      </c>
      <c r="AA437" s="77" t="s">
        <v>105</v>
      </c>
    </row>
    <row r="438" spans="1:30" s="19" customFormat="1" ht="55.5" hidden="1" customHeight="1" x14ac:dyDescent="0.2">
      <c r="A438" s="16">
        <v>5</v>
      </c>
      <c r="B438" s="88" t="s">
        <v>5</v>
      </c>
      <c r="C438" s="96" t="s">
        <v>300</v>
      </c>
      <c r="D438" s="47" t="s">
        <v>14</v>
      </c>
      <c r="E438" s="187" t="s">
        <v>414</v>
      </c>
      <c r="F438" s="49"/>
      <c r="G438" s="7">
        <v>34</v>
      </c>
      <c r="H438" s="24"/>
      <c r="I438" s="7">
        <v>27200</v>
      </c>
      <c r="J438" s="7">
        <v>30</v>
      </c>
      <c r="K438" s="16"/>
      <c r="L438" s="18">
        <v>1</v>
      </c>
      <c r="M438" s="7"/>
      <c r="N438" s="7">
        <v>1</v>
      </c>
      <c r="O438" s="99" t="s">
        <v>34</v>
      </c>
      <c r="P438" s="7" t="s">
        <v>486</v>
      </c>
      <c r="Q438" s="31" t="s">
        <v>494</v>
      </c>
      <c r="R438" s="178">
        <f t="shared" si="46"/>
        <v>119340.00000000001</v>
      </c>
      <c r="S438" s="16">
        <v>52</v>
      </c>
      <c r="T438" s="16"/>
      <c r="U438" s="16" t="s">
        <v>1257</v>
      </c>
      <c r="V438" s="33" t="s">
        <v>424</v>
      </c>
      <c r="W438" s="7">
        <v>2</v>
      </c>
      <c r="X438" s="16" t="s">
        <v>49</v>
      </c>
      <c r="Y438" s="101">
        <v>44378</v>
      </c>
      <c r="Z438" s="168" t="s">
        <v>1130</v>
      </c>
      <c r="AA438" s="79" t="s">
        <v>344</v>
      </c>
    </row>
    <row r="439" spans="1:30" s="19" customFormat="1" ht="55.5" hidden="1" customHeight="1" x14ac:dyDescent="0.2">
      <c r="A439" s="16">
        <v>6</v>
      </c>
      <c r="B439" s="88" t="s">
        <v>5</v>
      </c>
      <c r="C439" s="96" t="s">
        <v>300</v>
      </c>
      <c r="D439" s="47" t="s">
        <v>167</v>
      </c>
      <c r="E439" s="187" t="s">
        <v>414</v>
      </c>
      <c r="F439" s="49"/>
      <c r="G439" s="7">
        <v>11</v>
      </c>
      <c r="H439" s="24"/>
      <c r="I439" s="7">
        <v>23800</v>
      </c>
      <c r="J439" s="7">
        <v>30</v>
      </c>
      <c r="K439" s="16"/>
      <c r="L439" s="18">
        <f t="shared" si="45"/>
        <v>1</v>
      </c>
      <c r="M439" s="7"/>
      <c r="N439" s="7">
        <v>1</v>
      </c>
      <c r="O439" s="99" t="s">
        <v>34</v>
      </c>
      <c r="P439" s="7" t="s">
        <v>486</v>
      </c>
      <c r="Q439" s="31" t="s">
        <v>609</v>
      </c>
      <c r="R439" s="178">
        <f t="shared" si="46"/>
        <v>104422.5</v>
      </c>
      <c r="S439" s="16">
        <v>52</v>
      </c>
      <c r="T439" s="16"/>
      <c r="U439" s="16" t="s">
        <v>1257</v>
      </c>
      <c r="V439" s="33" t="s">
        <v>424</v>
      </c>
      <c r="W439" s="7">
        <v>2</v>
      </c>
      <c r="X439" s="36" t="s">
        <v>49</v>
      </c>
      <c r="Y439" s="101">
        <v>44526</v>
      </c>
      <c r="Z439" s="169" t="s">
        <v>582</v>
      </c>
      <c r="AA439" s="77" t="s">
        <v>583</v>
      </c>
    </row>
    <row r="440" spans="1:30" s="19" customFormat="1" ht="55.5" hidden="1" customHeight="1" x14ac:dyDescent="0.2">
      <c r="A440" s="16">
        <v>7</v>
      </c>
      <c r="B440" s="88" t="s">
        <v>5</v>
      </c>
      <c r="C440" s="96" t="s">
        <v>372</v>
      </c>
      <c r="D440" s="47" t="s">
        <v>15</v>
      </c>
      <c r="E440" s="187" t="s">
        <v>413</v>
      </c>
      <c r="F440" s="49"/>
      <c r="G440" s="7">
        <v>78</v>
      </c>
      <c r="H440" s="24"/>
      <c r="I440" s="7">
        <v>31100</v>
      </c>
      <c r="J440" s="7">
        <v>30</v>
      </c>
      <c r="K440" s="16"/>
      <c r="L440" s="18">
        <f t="shared" si="45"/>
        <v>1</v>
      </c>
      <c r="M440" s="7">
        <v>1</v>
      </c>
      <c r="N440" s="7"/>
      <c r="O440" s="99" t="s">
        <v>34</v>
      </c>
      <c r="P440" s="7" t="s">
        <v>486</v>
      </c>
      <c r="Q440" s="31" t="s">
        <v>608</v>
      </c>
      <c r="R440" s="178">
        <f t="shared" si="46"/>
        <v>136451.25</v>
      </c>
      <c r="S440" s="16">
        <v>52</v>
      </c>
      <c r="T440" s="16"/>
      <c r="U440" s="16" t="s">
        <v>1257</v>
      </c>
      <c r="V440" s="33" t="s">
        <v>424</v>
      </c>
      <c r="W440" s="7">
        <v>2</v>
      </c>
      <c r="X440" s="36" t="s">
        <v>49</v>
      </c>
      <c r="Y440" s="101">
        <v>44496</v>
      </c>
      <c r="Z440" s="169" t="s">
        <v>584</v>
      </c>
      <c r="AA440" s="77" t="s">
        <v>585</v>
      </c>
    </row>
    <row r="441" spans="1:30" s="19" customFormat="1" ht="55.5" hidden="1" customHeight="1" x14ac:dyDescent="0.2">
      <c r="A441" s="16">
        <v>8</v>
      </c>
      <c r="B441" s="88" t="s">
        <v>5</v>
      </c>
      <c r="C441" s="96" t="s">
        <v>375</v>
      </c>
      <c r="D441" s="47" t="s">
        <v>15</v>
      </c>
      <c r="E441" s="187" t="s">
        <v>413</v>
      </c>
      <c r="F441" s="49"/>
      <c r="G441" s="7">
        <v>98</v>
      </c>
      <c r="H441" s="24"/>
      <c r="I441" s="7">
        <v>32300</v>
      </c>
      <c r="J441" s="7">
        <v>30</v>
      </c>
      <c r="K441" s="16"/>
      <c r="L441" s="18">
        <v>1</v>
      </c>
      <c r="M441" s="7">
        <v>1</v>
      </c>
      <c r="N441" s="7"/>
      <c r="O441" s="99" t="s">
        <v>34</v>
      </c>
      <c r="P441" s="7" t="s">
        <v>486</v>
      </c>
      <c r="Q441" s="31" t="s">
        <v>608</v>
      </c>
      <c r="R441" s="178">
        <f t="shared" si="46"/>
        <v>141716.25</v>
      </c>
      <c r="S441" s="16">
        <v>52</v>
      </c>
      <c r="T441" s="16"/>
      <c r="U441" s="16" t="s">
        <v>1257</v>
      </c>
      <c r="V441" s="33" t="s">
        <v>424</v>
      </c>
      <c r="W441" s="7">
        <v>2</v>
      </c>
      <c r="X441" s="16" t="s">
        <v>49</v>
      </c>
      <c r="Y441" s="101">
        <v>44389</v>
      </c>
      <c r="Z441" s="169" t="s">
        <v>472</v>
      </c>
      <c r="AA441" s="77" t="s">
        <v>473</v>
      </c>
    </row>
    <row r="442" spans="1:30" s="19" customFormat="1" ht="55.5" hidden="1" customHeight="1" x14ac:dyDescent="0.2">
      <c r="A442" s="16">
        <v>9</v>
      </c>
      <c r="B442" s="88" t="s">
        <v>5</v>
      </c>
      <c r="C442" s="96" t="s">
        <v>373</v>
      </c>
      <c r="D442" s="47" t="s">
        <v>149</v>
      </c>
      <c r="E442" s="187" t="s">
        <v>413</v>
      </c>
      <c r="F442" s="49"/>
      <c r="G442" s="7">
        <v>89</v>
      </c>
      <c r="H442" s="24"/>
      <c r="I442" s="7">
        <v>37300</v>
      </c>
      <c r="J442" s="7">
        <v>30</v>
      </c>
      <c r="K442" s="16"/>
      <c r="L442" s="18">
        <v>1</v>
      </c>
      <c r="M442" s="7">
        <v>1</v>
      </c>
      <c r="N442" s="7"/>
      <c r="O442" s="99" t="s">
        <v>34</v>
      </c>
      <c r="P442" s="7" t="s">
        <v>486</v>
      </c>
      <c r="Q442" s="31" t="s">
        <v>608</v>
      </c>
      <c r="R442" s="178">
        <f t="shared" si="46"/>
        <v>163653.75</v>
      </c>
      <c r="S442" s="16">
        <v>52</v>
      </c>
      <c r="T442" s="16"/>
      <c r="U442" s="16" t="s">
        <v>1257</v>
      </c>
      <c r="V442" s="33" t="s">
        <v>424</v>
      </c>
      <c r="W442" s="7">
        <v>2</v>
      </c>
      <c r="X442" s="16" t="s">
        <v>49</v>
      </c>
      <c r="Y442" s="101">
        <v>44526</v>
      </c>
      <c r="Z442" s="169" t="s">
        <v>610</v>
      </c>
      <c r="AA442" s="77" t="s">
        <v>611</v>
      </c>
    </row>
    <row r="443" spans="1:30" s="19" customFormat="1" ht="39" hidden="1" customHeight="1" x14ac:dyDescent="0.2">
      <c r="A443" s="141"/>
      <c r="B443" s="142" t="s">
        <v>380</v>
      </c>
      <c r="C443" s="92"/>
      <c r="D443" s="192"/>
      <c r="E443" s="182"/>
      <c r="F443" s="163"/>
      <c r="G443" s="141"/>
      <c r="H443" s="152"/>
      <c r="I443" s="141"/>
      <c r="J443" s="141"/>
      <c r="K443" s="141"/>
      <c r="L443" s="141"/>
      <c r="M443" s="141"/>
      <c r="N443" s="141"/>
      <c r="O443" s="146"/>
      <c r="P443" s="141"/>
      <c r="Q443" s="147"/>
      <c r="R443" s="180"/>
      <c r="S443" s="190"/>
      <c r="T443" s="190"/>
      <c r="U443" s="190"/>
      <c r="V443" s="190"/>
      <c r="W443" s="190"/>
      <c r="X443" s="141"/>
      <c r="Y443" s="141"/>
      <c r="Z443" s="156"/>
      <c r="AA443" s="141"/>
    </row>
    <row r="444" spans="1:30" s="27" customFormat="1" ht="30" hidden="1" customHeight="1" x14ac:dyDescent="0.2">
      <c r="A444" s="22"/>
      <c r="B444" s="87"/>
      <c r="C444" s="93" t="s">
        <v>19</v>
      </c>
      <c r="D444" s="23"/>
      <c r="E444" s="93"/>
      <c r="F444" s="170"/>
      <c r="G444" s="24"/>
      <c r="H444" s="24"/>
      <c r="I444" s="25"/>
      <c r="J444" s="25"/>
      <c r="K444" s="25"/>
      <c r="L444" s="24"/>
      <c r="M444" s="25"/>
      <c r="N444" s="25"/>
      <c r="O444" s="98"/>
      <c r="P444" s="25"/>
      <c r="Q444" s="34"/>
      <c r="R444" s="179"/>
      <c r="S444" s="16"/>
      <c r="T444" s="26"/>
      <c r="U444" s="26"/>
      <c r="V444" s="26"/>
      <c r="W444" s="26"/>
      <c r="X444" s="26"/>
      <c r="Y444" s="26"/>
      <c r="Z444" s="159"/>
      <c r="AA444" s="22"/>
    </row>
    <row r="445" spans="1:30" s="48" customFormat="1" ht="53.25" hidden="1" customHeight="1" x14ac:dyDescent="0.2">
      <c r="A445" s="16">
        <v>1</v>
      </c>
      <c r="B445" s="88" t="s">
        <v>380</v>
      </c>
      <c r="C445" s="96" t="s">
        <v>574</v>
      </c>
      <c r="D445" s="47" t="s">
        <v>67</v>
      </c>
      <c r="E445" s="183" t="s">
        <v>894</v>
      </c>
      <c r="F445" s="176"/>
      <c r="G445" s="16">
        <v>23</v>
      </c>
      <c r="H445" s="35"/>
      <c r="I445" s="7">
        <v>13460</v>
      </c>
      <c r="J445" s="7">
        <v>40</v>
      </c>
      <c r="K445" s="7"/>
      <c r="L445" s="18">
        <v>1</v>
      </c>
      <c r="M445" s="7"/>
      <c r="N445" s="7">
        <v>1</v>
      </c>
      <c r="O445" s="99" t="s">
        <v>1255</v>
      </c>
      <c r="P445" s="7" t="s">
        <v>486</v>
      </c>
      <c r="Q445" s="31" t="s">
        <v>575</v>
      </c>
      <c r="R445" s="179">
        <f>I445*1.4*1.2</f>
        <v>22612.799999999999</v>
      </c>
      <c r="S445" s="16"/>
      <c r="T445" s="16"/>
      <c r="U445" s="16" t="s">
        <v>1257</v>
      </c>
      <c r="V445" s="7" t="s">
        <v>453</v>
      </c>
      <c r="W445" s="1">
        <v>2</v>
      </c>
      <c r="X445" s="36" t="s">
        <v>49</v>
      </c>
      <c r="Y445" s="101">
        <v>44500</v>
      </c>
      <c r="Z445" s="8" t="s">
        <v>348</v>
      </c>
      <c r="AA445" s="8" t="s">
        <v>722</v>
      </c>
    </row>
    <row r="446" spans="1:30" s="27" customFormat="1" hidden="1" x14ac:dyDescent="0.2">
      <c r="A446" s="22"/>
      <c r="B446" s="87"/>
      <c r="C446" s="93" t="s">
        <v>23</v>
      </c>
      <c r="D446" s="23"/>
      <c r="E446" s="93"/>
      <c r="F446" s="170"/>
      <c r="G446" s="24"/>
      <c r="H446" s="24"/>
      <c r="I446" s="25"/>
      <c r="J446" s="25"/>
      <c r="K446" s="25"/>
      <c r="L446" s="24"/>
      <c r="M446" s="25"/>
      <c r="N446" s="25"/>
      <c r="O446" s="98"/>
      <c r="P446" s="25"/>
      <c r="Q446" s="34"/>
      <c r="R446" s="179"/>
      <c r="S446" s="26"/>
      <c r="T446" s="26"/>
      <c r="U446" s="26"/>
      <c r="V446" s="26"/>
      <c r="W446" s="26"/>
      <c r="X446" s="26"/>
      <c r="Y446" s="26"/>
      <c r="Z446" s="159"/>
      <c r="AA446" s="22"/>
    </row>
    <row r="447" spans="1:30" s="48" customFormat="1" ht="53.25" hidden="1" customHeight="1" x14ac:dyDescent="0.2">
      <c r="A447" s="16">
        <v>1</v>
      </c>
      <c r="B447" s="88" t="s">
        <v>380</v>
      </c>
      <c r="C447" s="96" t="s">
        <v>574</v>
      </c>
      <c r="D447" s="47" t="s">
        <v>649</v>
      </c>
      <c r="E447" s="183" t="s">
        <v>530</v>
      </c>
      <c r="F447" s="176"/>
      <c r="G447" s="16">
        <v>19</v>
      </c>
      <c r="H447" s="35"/>
      <c r="I447" s="7">
        <v>23200</v>
      </c>
      <c r="J447" s="7">
        <v>30</v>
      </c>
      <c r="K447" s="7">
        <v>4</v>
      </c>
      <c r="L447" s="18">
        <v>1</v>
      </c>
      <c r="M447" s="7">
        <v>1</v>
      </c>
      <c r="N447" s="7">
        <v>0</v>
      </c>
      <c r="O447" s="99"/>
      <c r="P447" s="7" t="s">
        <v>486</v>
      </c>
      <c r="Q447" s="31" t="s">
        <v>650</v>
      </c>
      <c r="R447" s="179">
        <f>I447*1.3*1.04*1.2</f>
        <v>37639.68</v>
      </c>
      <c r="S447" s="16"/>
      <c r="T447" s="16"/>
      <c r="U447" s="16" t="s">
        <v>1257</v>
      </c>
      <c r="V447" s="7" t="s">
        <v>453</v>
      </c>
      <c r="W447" s="1" t="s">
        <v>9</v>
      </c>
      <c r="X447" s="36" t="s">
        <v>47</v>
      </c>
      <c r="Y447" s="101">
        <v>44555</v>
      </c>
      <c r="Z447" s="8" t="s">
        <v>723</v>
      </c>
      <c r="AA447" s="8" t="s">
        <v>653</v>
      </c>
    </row>
    <row r="448" spans="1:30" s="19" customFormat="1" x14ac:dyDescent="0.2">
      <c r="A448" s="21"/>
      <c r="B448" s="21"/>
      <c r="C448" s="92"/>
      <c r="D448" s="17"/>
      <c r="E448" s="92"/>
      <c r="F448" s="17"/>
      <c r="G448" s="18"/>
      <c r="H448" s="24"/>
      <c r="I448" s="18"/>
      <c r="J448" s="18"/>
      <c r="K448" s="18"/>
      <c r="L448" s="18"/>
      <c r="M448" s="18"/>
      <c r="N448" s="18"/>
      <c r="O448" s="69"/>
      <c r="P448" s="18"/>
      <c r="Q448" s="90"/>
      <c r="R448" s="20"/>
      <c r="S448" s="190"/>
      <c r="T448" s="190"/>
      <c r="U448" s="190"/>
      <c r="V448" s="190"/>
      <c r="W448" s="190"/>
      <c r="X448" s="18"/>
      <c r="Y448" s="18"/>
      <c r="Z448" s="128"/>
      <c r="AA448" s="129"/>
    </row>
    <row r="449" spans="2:26" s="2" customFormat="1" ht="119.25" customHeight="1" x14ac:dyDescent="0.2">
      <c r="B449" s="53"/>
      <c r="C449" s="97"/>
      <c r="D449" s="50"/>
      <c r="E449" s="97"/>
      <c r="F449" s="53"/>
      <c r="G449" s="38"/>
      <c r="H449" s="153"/>
      <c r="I449" s="19"/>
      <c r="J449" s="19"/>
      <c r="K449" s="19"/>
      <c r="L449" s="38"/>
      <c r="M449" s="19"/>
      <c r="N449" s="19"/>
      <c r="O449" s="51"/>
      <c r="P449" s="19"/>
      <c r="Q449" s="52"/>
      <c r="R449" s="71"/>
      <c r="S449" s="19"/>
      <c r="T449" s="19"/>
      <c r="U449" s="19"/>
      <c r="V449" s="19"/>
      <c r="W449" s="19"/>
      <c r="X449" s="19"/>
      <c r="Y449" s="19"/>
      <c r="Z449" s="57"/>
    </row>
    <row r="450" spans="2:26" s="2" customFormat="1" ht="66.75" customHeight="1" x14ac:dyDescent="0.2">
      <c r="B450" s="53"/>
      <c r="C450" s="97"/>
      <c r="D450" s="50"/>
      <c r="E450" s="97"/>
      <c r="F450" s="53"/>
      <c r="G450" s="38"/>
      <c r="H450" s="153"/>
      <c r="I450" s="19"/>
      <c r="J450" s="19"/>
      <c r="K450" s="19"/>
      <c r="L450" s="38"/>
      <c r="M450" s="19"/>
      <c r="N450" s="19"/>
      <c r="O450" s="51"/>
      <c r="P450" s="19"/>
      <c r="Q450" s="52"/>
      <c r="R450" s="71"/>
      <c r="S450" s="19"/>
      <c r="T450" s="19"/>
      <c r="U450" s="19"/>
      <c r="V450" s="19"/>
      <c r="W450" s="19"/>
      <c r="X450" s="19"/>
      <c r="Y450" s="19"/>
      <c r="Z450" s="57"/>
    </row>
    <row r="451" spans="2:26" s="2" customFormat="1" ht="77.25" customHeight="1" x14ac:dyDescent="0.2">
      <c r="B451" s="53"/>
      <c r="C451" s="97"/>
      <c r="D451" s="50"/>
      <c r="E451" s="97"/>
      <c r="F451" s="53"/>
      <c r="G451" s="38"/>
      <c r="H451" s="153"/>
      <c r="I451" s="19"/>
      <c r="J451" s="19"/>
      <c r="K451" s="19"/>
      <c r="L451" s="38"/>
      <c r="M451" s="19"/>
      <c r="N451" s="19"/>
      <c r="O451" s="51"/>
      <c r="P451" s="19"/>
      <c r="Q451" s="52"/>
      <c r="R451" s="71"/>
      <c r="S451" s="19"/>
      <c r="T451" s="19"/>
      <c r="U451" s="19"/>
      <c r="V451" s="19"/>
      <c r="W451" s="19"/>
      <c r="X451" s="19"/>
      <c r="Y451" s="19"/>
      <c r="Z451" s="57"/>
    </row>
    <row r="452" spans="2:26" s="2" customFormat="1" ht="35.25" customHeight="1" x14ac:dyDescent="0.2">
      <c r="B452" s="53"/>
      <c r="C452" s="97"/>
      <c r="D452" s="50"/>
      <c r="E452" s="97"/>
      <c r="F452" s="53"/>
      <c r="G452" s="38"/>
      <c r="H452" s="153"/>
      <c r="I452" s="19"/>
      <c r="J452" s="19"/>
      <c r="K452" s="19"/>
      <c r="L452" s="38"/>
      <c r="M452" s="19"/>
      <c r="N452" s="19"/>
      <c r="O452" s="51"/>
      <c r="P452" s="19"/>
      <c r="Q452" s="52"/>
      <c r="R452" s="71"/>
      <c r="S452" s="19"/>
      <c r="T452" s="19"/>
      <c r="U452" s="19"/>
      <c r="V452" s="19"/>
      <c r="W452" s="19"/>
      <c r="X452" s="19"/>
      <c r="Y452" s="19"/>
      <c r="Z452" s="57"/>
    </row>
    <row r="453" spans="2:26" s="2" customFormat="1" ht="79.5" customHeight="1" x14ac:dyDescent="0.2">
      <c r="B453" s="53"/>
      <c r="C453" s="97"/>
      <c r="D453" s="50"/>
      <c r="E453" s="97"/>
      <c r="F453" s="53"/>
      <c r="G453" s="38"/>
      <c r="H453" s="153"/>
      <c r="I453" s="19"/>
      <c r="J453" s="19"/>
      <c r="K453" s="19"/>
      <c r="L453" s="38"/>
      <c r="M453" s="19"/>
      <c r="N453" s="19"/>
      <c r="O453" s="51"/>
      <c r="P453" s="19"/>
      <c r="Q453" s="52"/>
      <c r="R453" s="71"/>
      <c r="S453" s="19"/>
      <c r="T453" s="19"/>
      <c r="U453" s="19"/>
      <c r="V453" s="19"/>
      <c r="W453" s="19"/>
      <c r="X453" s="19"/>
      <c r="Y453" s="19"/>
      <c r="Z453" s="57"/>
    </row>
    <row r="454" spans="2:26" s="54" customFormat="1" ht="79.5" customHeight="1" x14ac:dyDescent="0.25">
      <c r="B454" s="130"/>
      <c r="C454" s="131"/>
      <c r="H454" s="154"/>
      <c r="L454" s="131"/>
      <c r="Q454" s="132"/>
      <c r="R454" s="133"/>
      <c r="S454" s="134"/>
      <c r="T454" s="134"/>
      <c r="U454" s="134"/>
      <c r="V454" s="134"/>
      <c r="W454" s="134"/>
      <c r="X454" s="134"/>
      <c r="Y454" s="135"/>
      <c r="Z454" s="136"/>
    </row>
    <row r="455" spans="2:26" s="54" customFormat="1" ht="79.5" customHeight="1" x14ac:dyDescent="0.25">
      <c r="B455" s="130"/>
      <c r="C455" s="131"/>
      <c r="H455" s="154"/>
      <c r="L455" s="131"/>
      <c r="Q455" s="132"/>
      <c r="R455" s="133"/>
      <c r="S455" s="134"/>
      <c r="T455" s="134"/>
      <c r="U455" s="134"/>
      <c r="V455" s="134"/>
      <c r="W455" s="134"/>
      <c r="X455" s="134"/>
      <c r="Y455" s="135"/>
      <c r="Z455" s="136"/>
    </row>
    <row r="456" spans="2:26" s="54" customFormat="1" ht="52.5" customHeight="1" x14ac:dyDescent="0.25">
      <c r="B456" s="130"/>
      <c r="C456" s="131"/>
      <c r="H456" s="154"/>
      <c r="L456" s="131"/>
      <c r="Q456" s="132"/>
      <c r="R456" s="133"/>
      <c r="S456" s="134"/>
      <c r="T456" s="134"/>
      <c r="U456" s="134"/>
      <c r="V456" s="134"/>
      <c r="W456" s="134"/>
      <c r="X456" s="134"/>
      <c r="Y456" s="135"/>
      <c r="Z456" s="136"/>
    </row>
    <row r="457" spans="2:26" s="54" customFormat="1" ht="72" customHeight="1" x14ac:dyDescent="0.25">
      <c r="B457" s="130"/>
      <c r="C457" s="131"/>
      <c r="H457" s="154"/>
      <c r="L457" s="131"/>
      <c r="Q457" s="132"/>
      <c r="R457" s="133"/>
      <c r="S457" s="134"/>
      <c r="T457" s="134"/>
      <c r="U457" s="134"/>
      <c r="V457" s="134"/>
      <c r="W457" s="134"/>
      <c r="X457" s="134"/>
      <c r="Y457" s="135"/>
      <c r="Z457" s="136"/>
    </row>
    <row r="458" spans="2:26" s="54" customFormat="1" ht="68.25" customHeight="1" x14ac:dyDescent="0.25">
      <c r="B458" s="130"/>
      <c r="C458" s="131"/>
      <c r="H458" s="154"/>
      <c r="L458" s="131"/>
      <c r="Q458" s="132"/>
      <c r="R458" s="133"/>
      <c r="S458" s="134"/>
      <c r="T458" s="134"/>
      <c r="U458" s="134"/>
      <c r="V458" s="134"/>
      <c r="W458" s="134"/>
      <c r="X458" s="134"/>
      <c r="Y458" s="135"/>
      <c r="Z458" s="136"/>
    </row>
    <row r="459" spans="2:26" s="54" customFormat="1" ht="54.75" customHeight="1" x14ac:dyDescent="0.25">
      <c r="B459" s="130"/>
      <c r="C459" s="131"/>
      <c r="H459" s="154"/>
      <c r="L459" s="131"/>
      <c r="Q459" s="132"/>
      <c r="R459" s="133"/>
      <c r="S459" s="134"/>
      <c r="T459" s="134"/>
      <c r="U459" s="134"/>
      <c r="V459" s="134"/>
      <c r="W459" s="134"/>
      <c r="X459" s="134"/>
      <c r="Y459" s="135"/>
      <c r="Z459" s="136"/>
    </row>
    <row r="460" spans="2:26" s="54" customFormat="1" ht="75" customHeight="1" x14ac:dyDescent="0.25">
      <c r="B460" s="130"/>
      <c r="C460" s="131"/>
      <c r="H460" s="154"/>
      <c r="L460" s="131"/>
      <c r="Q460" s="132"/>
      <c r="R460" s="133"/>
      <c r="S460" s="134"/>
      <c r="T460" s="134"/>
      <c r="U460" s="134"/>
      <c r="V460" s="134"/>
      <c r="W460" s="134"/>
      <c r="X460" s="134"/>
      <c r="Y460" s="135"/>
      <c r="Z460" s="136"/>
    </row>
    <row r="461" spans="2:26" s="54" customFormat="1" ht="50.25" customHeight="1" x14ac:dyDescent="0.25">
      <c r="B461" s="130"/>
      <c r="C461" s="131"/>
      <c r="H461" s="154"/>
      <c r="L461" s="131"/>
      <c r="Q461" s="132"/>
      <c r="R461" s="133"/>
      <c r="S461" s="134"/>
      <c r="T461" s="134"/>
      <c r="U461" s="134"/>
      <c r="V461" s="134"/>
      <c r="W461" s="134"/>
      <c r="X461" s="134"/>
      <c r="Y461" s="135"/>
      <c r="Z461" s="136"/>
    </row>
    <row r="462" spans="2:26" s="54" customFormat="1" ht="53.25" customHeight="1" x14ac:dyDescent="0.25">
      <c r="B462" s="130"/>
      <c r="C462" s="131"/>
      <c r="H462" s="154"/>
      <c r="L462" s="131"/>
      <c r="Q462" s="132"/>
      <c r="R462" s="133"/>
      <c r="S462" s="134"/>
      <c r="T462" s="134"/>
      <c r="U462" s="134"/>
      <c r="V462" s="134"/>
      <c r="W462" s="134"/>
      <c r="X462" s="134"/>
      <c r="Y462" s="135"/>
      <c r="Z462" s="136"/>
    </row>
    <row r="463" spans="2:26" s="54" customFormat="1" ht="59.25" customHeight="1" x14ac:dyDescent="0.25">
      <c r="B463" s="130"/>
      <c r="C463" s="131"/>
      <c r="H463" s="154"/>
      <c r="L463" s="131"/>
      <c r="Q463" s="132"/>
      <c r="R463" s="133"/>
      <c r="S463" s="134"/>
      <c r="T463" s="134"/>
      <c r="U463" s="134"/>
      <c r="V463" s="134"/>
      <c r="W463" s="134"/>
      <c r="X463" s="134"/>
      <c r="Y463" s="135"/>
      <c r="Z463" s="136"/>
    </row>
    <row r="464" spans="2:26" s="54" customFormat="1" ht="39.75" customHeight="1" x14ac:dyDescent="0.25">
      <c r="B464" s="130"/>
      <c r="C464" s="131"/>
      <c r="H464" s="154"/>
      <c r="L464" s="131"/>
      <c r="Q464" s="132"/>
      <c r="R464" s="133"/>
      <c r="S464" s="134"/>
      <c r="T464" s="134"/>
      <c r="U464" s="134"/>
      <c r="V464" s="134"/>
      <c r="W464" s="134"/>
      <c r="X464" s="134"/>
      <c r="Y464" s="135"/>
      <c r="Z464" s="136"/>
    </row>
    <row r="465" ht="30.75" customHeight="1" x14ac:dyDescent="0.25"/>
    <row r="466" ht="32.25" customHeight="1" x14ac:dyDescent="0.25"/>
    <row r="467" ht="27" customHeight="1" x14ac:dyDescent="0.25"/>
    <row r="468" ht="36.75" customHeight="1" x14ac:dyDescent="0.25"/>
    <row r="469" ht="81.75" customHeight="1" x14ac:dyDescent="0.25"/>
    <row r="472" ht="55.5" customHeight="1" x14ac:dyDescent="0.25"/>
    <row r="474" ht="64.5" customHeight="1" x14ac:dyDescent="0.25"/>
    <row r="476" ht="18" customHeight="1" x14ac:dyDescent="0.25"/>
    <row r="481" ht="60" customHeight="1" x14ac:dyDescent="0.25"/>
    <row r="488" ht="45" customHeight="1" x14ac:dyDescent="0.25"/>
    <row r="489" ht="24" customHeight="1" x14ac:dyDescent="0.25"/>
    <row r="490" ht="50.25" customHeight="1" x14ac:dyDescent="0.25"/>
    <row r="491" ht="39" customHeight="1" x14ac:dyDescent="0.25"/>
    <row r="493" ht="78.75" customHeight="1" x14ac:dyDescent="0.25"/>
    <row r="495" ht="18" customHeight="1" x14ac:dyDescent="0.25"/>
    <row r="500" ht="27.6" customHeight="1" x14ac:dyDescent="0.25"/>
    <row r="507" ht="60" customHeight="1" x14ac:dyDescent="0.25"/>
    <row r="508" ht="64.5" customHeight="1" x14ac:dyDescent="0.25"/>
    <row r="509" ht="49.5" customHeight="1" x14ac:dyDescent="0.25"/>
    <row r="510" ht="69.75" customHeight="1" x14ac:dyDescent="0.25"/>
    <row r="511" ht="50.25" customHeight="1" x14ac:dyDescent="0.25"/>
    <row r="512" ht="80.25" customHeight="1" x14ac:dyDescent="0.25"/>
    <row r="515" ht="54.75" customHeight="1" x14ac:dyDescent="0.25"/>
    <row r="517" ht="90" customHeight="1" x14ac:dyDescent="0.25"/>
    <row r="518" ht="69.75" customHeight="1" x14ac:dyDescent="0.25"/>
    <row r="519" ht="69.75" customHeight="1" x14ac:dyDescent="0.25"/>
    <row r="520" ht="69.75" customHeight="1" x14ac:dyDescent="0.25"/>
    <row r="525" ht="41.25" customHeight="1" x14ac:dyDescent="0.25"/>
    <row r="526" ht="36.75" customHeight="1" x14ac:dyDescent="0.25"/>
    <row r="528" ht="24.6" customHeight="1" x14ac:dyDescent="0.25"/>
    <row r="532" ht="26.25" customHeight="1" x14ac:dyDescent="0.25"/>
    <row r="534" ht="60" customHeight="1" x14ac:dyDescent="0.25"/>
    <row r="538" ht="41.45" customHeight="1" x14ac:dyDescent="0.25"/>
    <row r="546" ht="60.75" customHeight="1" x14ac:dyDescent="0.25"/>
    <row r="547" ht="86.25" customHeight="1" x14ac:dyDescent="0.25"/>
    <row r="554" ht="71.25" customHeight="1" x14ac:dyDescent="0.25"/>
    <row r="559" ht="160.5" customHeight="1" x14ac:dyDescent="0.25"/>
    <row r="560" ht="71.25" customHeight="1" x14ac:dyDescent="0.25"/>
    <row r="561" ht="74.25" customHeight="1" x14ac:dyDescent="0.25"/>
    <row r="562" ht="66" customHeight="1" x14ac:dyDescent="0.25"/>
    <row r="563" ht="71.25" customHeight="1" x14ac:dyDescent="0.25"/>
    <row r="564" ht="89.25" customHeight="1" x14ac:dyDescent="0.25"/>
    <row r="565" ht="89.25" customHeight="1" x14ac:dyDescent="0.25"/>
    <row r="566" ht="91.5" customHeight="1" x14ac:dyDescent="0.25"/>
    <row r="567" ht="91.5" customHeight="1" x14ac:dyDescent="0.25"/>
    <row r="568" ht="59.25" customHeight="1" x14ac:dyDescent="0.25"/>
    <row r="569" ht="82.5" customHeight="1" x14ac:dyDescent="0.25"/>
    <row r="570" ht="57.75" customHeight="1" x14ac:dyDescent="0.25"/>
    <row r="571" ht="55.5" customHeight="1" x14ac:dyDescent="0.25"/>
    <row r="572" ht="68.25" customHeight="1" x14ac:dyDescent="0.25"/>
    <row r="574" ht="66" customHeight="1" x14ac:dyDescent="0.25"/>
    <row r="575" ht="66" customHeight="1" x14ac:dyDescent="0.25"/>
    <row r="576" ht="136.5" customHeight="1" x14ac:dyDescent="0.25"/>
    <row r="577" ht="66" customHeight="1" x14ac:dyDescent="0.25"/>
    <row r="578" ht="66" customHeight="1" x14ac:dyDescent="0.25"/>
    <row r="579" ht="62.25" customHeight="1" x14ac:dyDescent="0.25"/>
    <row r="580" ht="62.25" customHeight="1" x14ac:dyDescent="0.25"/>
    <row r="581" ht="162.75" customHeight="1" x14ac:dyDescent="0.25"/>
    <row r="582" ht="55.5" customHeight="1" x14ac:dyDescent="0.25"/>
    <row r="583" ht="69" customHeight="1" x14ac:dyDescent="0.25"/>
    <row r="584" ht="69" customHeight="1" x14ac:dyDescent="0.25"/>
    <row r="585" ht="69" customHeight="1" x14ac:dyDescent="0.25"/>
    <row r="586" ht="69" customHeight="1" x14ac:dyDescent="0.25"/>
    <row r="587" ht="69" customHeight="1" x14ac:dyDescent="0.25"/>
    <row r="588" ht="69" customHeight="1" x14ac:dyDescent="0.25"/>
    <row r="589" ht="69" customHeight="1" x14ac:dyDescent="0.25"/>
    <row r="590" ht="69" customHeight="1" x14ac:dyDescent="0.25"/>
    <row r="591" ht="69" customHeight="1" x14ac:dyDescent="0.25"/>
    <row r="592" ht="69" customHeight="1" x14ac:dyDescent="0.25"/>
    <row r="593" ht="50.25" customHeight="1" x14ac:dyDescent="0.25"/>
    <row r="598" ht="54.75" customHeight="1" x14ac:dyDescent="0.25"/>
    <row r="599" ht="48" customHeight="1" x14ac:dyDescent="0.25"/>
    <row r="608" ht="55.5" customHeight="1" x14ac:dyDescent="0.25"/>
    <row r="609" ht="55.5" customHeight="1" x14ac:dyDescent="0.25"/>
    <row r="610" ht="57.75" customHeight="1" x14ac:dyDescent="0.25"/>
    <row r="611" ht="55.5" customHeight="1" x14ac:dyDescent="0.25"/>
    <row r="612" ht="55.5" customHeight="1" x14ac:dyDescent="0.25"/>
    <row r="613" ht="55.5" customHeight="1" x14ac:dyDescent="0.25"/>
    <row r="614" ht="69.75" customHeight="1" x14ac:dyDescent="0.25"/>
    <row r="615" ht="55.5" customHeight="1" x14ac:dyDescent="0.25"/>
    <row r="616" ht="55.5" customHeight="1" x14ac:dyDescent="0.25"/>
    <row r="617" ht="55.5" customHeight="1" x14ac:dyDescent="0.25"/>
    <row r="618" ht="63" customHeight="1" x14ac:dyDescent="0.25"/>
    <row r="619" ht="63" customHeight="1" x14ac:dyDescent="0.25"/>
    <row r="620" ht="63" customHeight="1" x14ac:dyDescent="0.25"/>
    <row r="621" ht="63" customHeight="1" x14ac:dyDescent="0.25"/>
    <row r="622" ht="63" customHeight="1" x14ac:dyDescent="0.25"/>
    <row r="623" ht="63" customHeight="1" x14ac:dyDescent="0.25"/>
    <row r="624" ht="63" customHeight="1" x14ac:dyDescent="0.25"/>
    <row r="625" ht="63" customHeight="1" x14ac:dyDescent="0.25"/>
    <row r="630" ht="39" customHeight="1" x14ac:dyDescent="0.25"/>
    <row r="631" ht="39" customHeight="1" x14ac:dyDescent="0.25"/>
    <row r="632" ht="39" customHeight="1" x14ac:dyDescent="0.25"/>
    <row r="633" ht="39" customHeight="1" x14ac:dyDescent="0.25"/>
    <row r="634" ht="39" customHeight="1" x14ac:dyDescent="0.25"/>
    <row r="635" ht="39" customHeight="1" x14ac:dyDescent="0.25"/>
    <row r="636" ht="39" customHeight="1" x14ac:dyDescent="0.25"/>
    <row r="637" ht="39" customHeight="1" x14ac:dyDescent="0.25"/>
    <row r="638" ht="39" customHeight="1" x14ac:dyDescent="0.25"/>
    <row r="639" ht="39" customHeight="1" x14ac:dyDescent="0.25"/>
    <row r="640" ht="39" customHeight="1" x14ac:dyDescent="0.25"/>
    <row r="641" ht="39" customHeight="1" x14ac:dyDescent="0.25"/>
    <row r="642" ht="39" customHeight="1" x14ac:dyDescent="0.25"/>
    <row r="643" ht="39" customHeight="1" x14ac:dyDescent="0.25"/>
    <row r="644" ht="39" customHeight="1" x14ac:dyDescent="0.25"/>
    <row r="652" ht="27.6" customHeight="1" x14ac:dyDescent="0.25"/>
    <row r="659" ht="45" customHeight="1" x14ac:dyDescent="0.25"/>
    <row r="660" ht="46.5" customHeight="1" x14ac:dyDescent="0.25"/>
    <row r="661" ht="48" customHeight="1" x14ac:dyDescent="0.25"/>
    <row r="662" ht="63" customHeight="1" x14ac:dyDescent="0.25"/>
    <row r="663" ht="46.5" customHeight="1" x14ac:dyDescent="0.25"/>
    <row r="664" ht="61.5" customHeight="1" x14ac:dyDescent="0.25"/>
    <row r="665" ht="48" customHeight="1" x14ac:dyDescent="0.25"/>
    <row r="666" ht="40.5" customHeight="1" x14ac:dyDescent="0.25"/>
    <row r="667" ht="40.5" customHeight="1" x14ac:dyDescent="0.25"/>
    <row r="668" ht="45" customHeight="1" x14ac:dyDescent="0.25"/>
    <row r="669" ht="68.25" customHeight="1" x14ac:dyDescent="0.25"/>
    <row r="670" ht="53.25" customHeight="1" x14ac:dyDescent="0.25"/>
    <row r="671" ht="53.25" customHeight="1" x14ac:dyDescent="0.25"/>
    <row r="672" ht="48.75" customHeight="1" x14ac:dyDescent="0.25"/>
    <row r="673" ht="69" customHeight="1" x14ac:dyDescent="0.25"/>
    <row r="674" ht="56.25" customHeight="1" x14ac:dyDescent="0.25"/>
    <row r="675" ht="56.25" customHeight="1" x14ac:dyDescent="0.25"/>
    <row r="676" ht="56.25" customHeight="1" x14ac:dyDescent="0.25"/>
    <row r="677" ht="53.25" customHeight="1" x14ac:dyDescent="0.25"/>
    <row r="678" ht="56.25" customHeight="1" x14ac:dyDescent="0.25"/>
    <row r="679" ht="56.25" customHeight="1" x14ac:dyDescent="0.25"/>
    <row r="680" ht="28.5" customHeight="1" x14ac:dyDescent="0.25"/>
    <row r="681" ht="27.75" customHeight="1" x14ac:dyDescent="0.25"/>
    <row r="682" ht="47.25" customHeight="1" x14ac:dyDescent="0.25"/>
    <row r="684" ht="46.5" customHeight="1" x14ac:dyDescent="0.25"/>
    <row r="685" ht="0.75" customHeight="1" x14ac:dyDescent="0.25"/>
    <row r="686" ht="46.5" customHeight="1" x14ac:dyDescent="0.25"/>
    <row r="687" ht="46.5" customHeight="1" x14ac:dyDescent="0.25"/>
    <row r="688" ht="55.5" customHeight="1" x14ac:dyDescent="0.25"/>
    <row r="689" ht="55.5" customHeight="1" x14ac:dyDescent="0.25"/>
    <row r="690" ht="46.5" customHeight="1" x14ac:dyDescent="0.25"/>
    <row r="691" ht="55.5" customHeight="1" x14ac:dyDescent="0.25"/>
    <row r="694" ht="46.5" customHeight="1" x14ac:dyDescent="0.25"/>
    <row r="699" ht="25.5" customHeight="1" x14ac:dyDescent="0.25"/>
    <row r="706" spans="1:30" ht="80.25" customHeight="1" x14ac:dyDescent="0.25"/>
    <row r="709" spans="1:30" s="140" customFormat="1" ht="37.5" customHeight="1" x14ac:dyDescent="0.25">
      <c r="A709" s="55"/>
      <c r="B709" s="130"/>
      <c r="C709" s="131"/>
      <c r="D709" s="54"/>
      <c r="E709" s="54"/>
      <c r="F709" s="55"/>
      <c r="G709" s="55"/>
      <c r="H709" s="154"/>
      <c r="I709" s="55"/>
      <c r="J709" s="55"/>
      <c r="K709" s="55"/>
      <c r="L709" s="137"/>
      <c r="M709" s="55"/>
      <c r="N709" s="55"/>
      <c r="O709" s="55"/>
      <c r="P709" s="55"/>
      <c r="Q709" s="138"/>
      <c r="R709" s="139"/>
      <c r="Y709" s="135"/>
      <c r="Z709" s="136"/>
      <c r="AA709" s="55"/>
      <c r="AB709" s="55"/>
      <c r="AC709" s="55"/>
      <c r="AD709" s="55"/>
    </row>
    <row r="711" spans="1:30" s="140" customFormat="1" ht="53.25" customHeight="1" x14ac:dyDescent="0.25">
      <c r="A711" s="55"/>
      <c r="B711" s="130"/>
      <c r="C711" s="131"/>
      <c r="D711" s="54"/>
      <c r="E711" s="54"/>
      <c r="F711" s="55"/>
      <c r="G711" s="55"/>
      <c r="H711" s="154"/>
      <c r="I711" s="55"/>
      <c r="J711" s="55"/>
      <c r="K711" s="55"/>
      <c r="L711" s="137"/>
      <c r="M711" s="55"/>
      <c r="N711" s="55"/>
      <c r="O711" s="55"/>
      <c r="P711" s="55"/>
      <c r="Q711" s="138"/>
      <c r="R711" s="139"/>
      <c r="Y711" s="135"/>
      <c r="Z711" s="136"/>
      <c r="AA711" s="55"/>
      <c r="AB711" s="55"/>
      <c r="AC711" s="55"/>
      <c r="AD711" s="55"/>
    </row>
    <row r="713" spans="1:30" s="140" customFormat="1" ht="21" customHeight="1" x14ac:dyDescent="0.25">
      <c r="A713" s="55"/>
      <c r="B713" s="130"/>
      <c r="C713" s="131"/>
      <c r="D713" s="54"/>
      <c r="E713" s="54"/>
      <c r="F713" s="55"/>
      <c r="G713" s="55"/>
      <c r="H713" s="154"/>
      <c r="I713" s="55"/>
      <c r="J713" s="55"/>
      <c r="K713" s="55"/>
      <c r="L713" s="137"/>
      <c r="M713" s="55"/>
      <c r="N713" s="55"/>
      <c r="O713" s="55"/>
      <c r="P713" s="55"/>
      <c r="Q713" s="138"/>
      <c r="R713" s="139"/>
      <c r="Y713" s="135"/>
      <c r="Z713" s="136"/>
      <c r="AA713" s="55"/>
      <c r="AB713" s="55"/>
      <c r="AC713" s="55"/>
      <c r="AD713" s="55"/>
    </row>
    <row r="714" spans="1:30" s="140" customFormat="1" ht="46.5" customHeight="1" x14ac:dyDescent="0.25">
      <c r="A714" s="55"/>
      <c r="B714" s="130"/>
      <c r="C714" s="131"/>
      <c r="D714" s="54"/>
      <c r="E714" s="54"/>
      <c r="F714" s="55"/>
      <c r="G714" s="55"/>
      <c r="H714" s="154"/>
      <c r="I714" s="55"/>
      <c r="J714" s="55"/>
      <c r="K714" s="55"/>
      <c r="L714" s="137"/>
      <c r="M714" s="55"/>
      <c r="N714" s="55"/>
      <c r="O714" s="55"/>
      <c r="P714" s="55"/>
      <c r="Q714" s="138"/>
      <c r="R714" s="139"/>
      <c r="Y714" s="135"/>
      <c r="Z714" s="136"/>
      <c r="AA714" s="55"/>
      <c r="AB714" s="55"/>
      <c r="AC714" s="55"/>
      <c r="AD714" s="55"/>
    </row>
    <row r="715" spans="1:30" s="140" customFormat="1" ht="20.25" customHeight="1" x14ac:dyDescent="0.25">
      <c r="A715" s="55"/>
      <c r="B715" s="130"/>
      <c r="C715" s="131"/>
      <c r="D715" s="54"/>
      <c r="E715" s="54"/>
      <c r="F715" s="55"/>
      <c r="G715" s="55"/>
      <c r="H715" s="154"/>
      <c r="I715" s="55"/>
      <c r="J715" s="55"/>
      <c r="K715" s="55"/>
      <c r="L715" s="137"/>
      <c r="M715" s="55"/>
      <c r="N715" s="55"/>
      <c r="O715" s="55"/>
      <c r="P715" s="55"/>
      <c r="Q715" s="138"/>
      <c r="R715" s="139"/>
      <c r="Y715" s="135"/>
      <c r="Z715" s="136"/>
      <c r="AA715" s="55"/>
      <c r="AB715" s="55"/>
      <c r="AC715" s="55"/>
      <c r="AD715" s="55"/>
    </row>
    <row r="717" spans="1:30" s="140" customFormat="1" ht="36" customHeight="1" x14ac:dyDescent="0.25">
      <c r="A717" s="55"/>
      <c r="B717" s="130"/>
      <c r="C717" s="131"/>
      <c r="D717" s="54"/>
      <c r="E717" s="54"/>
      <c r="F717" s="55"/>
      <c r="G717" s="55"/>
      <c r="H717" s="154"/>
      <c r="I717" s="55"/>
      <c r="J717" s="55"/>
      <c r="K717" s="55"/>
      <c r="L717" s="137"/>
      <c r="M717" s="55"/>
      <c r="N717" s="55"/>
      <c r="O717" s="55"/>
      <c r="P717" s="55"/>
      <c r="Q717" s="138"/>
      <c r="R717" s="139"/>
      <c r="Y717" s="135"/>
      <c r="Z717" s="136"/>
      <c r="AA717" s="55"/>
      <c r="AB717" s="55"/>
      <c r="AC717" s="55"/>
      <c r="AD717" s="55"/>
    </row>
    <row r="719" spans="1:30" s="140" customFormat="1" ht="40.5" customHeight="1" x14ac:dyDescent="0.25">
      <c r="A719" s="55"/>
      <c r="B719" s="130"/>
      <c r="C719" s="131"/>
      <c r="D719" s="54"/>
      <c r="E719" s="54"/>
      <c r="F719" s="55"/>
      <c r="G719" s="55"/>
      <c r="H719" s="154"/>
      <c r="I719" s="55"/>
      <c r="J719" s="55"/>
      <c r="K719" s="55"/>
      <c r="L719" s="137"/>
      <c r="M719" s="55"/>
      <c r="N719" s="55"/>
      <c r="O719" s="55"/>
      <c r="P719" s="55"/>
      <c r="Q719" s="138"/>
      <c r="R719" s="139"/>
      <c r="Y719" s="135"/>
      <c r="Z719" s="136"/>
      <c r="AA719" s="55"/>
      <c r="AB719" s="55"/>
      <c r="AC719" s="55"/>
      <c r="AD719" s="55"/>
    </row>
    <row r="724" spans="1:30" s="140" customFormat="1" ht="16.5" hidden="1" customHeight="1" x14ac:dyDescent="0.25">
      <c r="A724" s="55"/>
      <c r="B724" s="130"/>
      <c r="C724" s="131"/>
      <c r="D724" s="54"/>
      <c r="E724" s="54"/>
      <c r="F724" s="55"/>
      <c r="G724" s="55"/>
      <c r="H724" s="154"/>
      <c r="I724" s="55"/>
      <c r="J724" s="55"/>
      <c r="K724" s="55"/>
      <c r="L724" s="137"/>
      <c r="M724" s="55"/>
      <c r="N724" s="55"/>
      <c r="O724" s="55"/>
      <c r="P724" s="55"/>
      <c r="Q724" s="55"/>
      <c r="R724" s="139"/>
      <c r="Y724" s="135"/>
      <c r="Z724" s="136"/>
      <c r="AA724" s="55"/>
      <c r="AB724" s="55"/>
      <c r="AC724" s="55"/>
      <c r="AD724" s="55"/>
    </row>
    <row r="725" spans="1:30" s="140" customFormat="1" ht="16.5" hidden="1" customHeight="1" x14ac:dyDescent="0.25">
      <c r="A725" s="55"/>
      <c r="B725" s="130"/>
      <c r="C725" s="131"/>
      <c r="D725" s="54"/>
      <c r="E725" s="54"/>
      <c r="F725" s="55"/>
      <c r="G725" s="55"/>
      <c r="H725" s="154"/>
      <c r="I725" s="55"/>
      <c r="J725" s="55"/>
      <c r="K725" s="55"/>
      <c r="L725" s="137"/>
      <c r="M725" s="55"/>
      <c r="N725" s="55"/>
      <c r="O725" s="55"/>
      <c r="P725" s="55"/>
      <c r="Q725" s="55"/>
      <c r="R725" s="139"/>
      <c r="Y725" s="135"/>
      <c r="Z725" s="136"/>
      <c r="AA725" s="55"/>
      <c r="AB725" s="55"/>
      <c r="AC725" s="55"/>
      <c r="AD725" s="55"/>
    </row>
    <row r="726" spans="1:30" s="140" customFormat="1" ht="16.5" hidden="1" customHeight="1" x14ac:dyDescent="0.25">
      <c r="A726" s="55"/>
      <c r="B726" s="130"/>
      <c r="C726" s="131"/>
      <c r="D726" s="54"/>
      <c r="E726" s="54"/>
      <c r="F726" s="55"/>
      <c r="G726" s="55"/>
      <c r="H726" s="154"/>
      <c r="I726" s="55"/>
      <c r="J726" s="55"/>
      <c r="K726" s="55"/>
      <c r="L726" s="137"/>
      <c r="M726" s="55"/>
      <c r="N726" s="55"/>
      <c r="O726" s="55"/>
      <c r="P726" s="55"/>
      <c r="Q726" s="55"/>
      <c r="R726" s="139"/>
      <c r="Y726" s="135"/>
      <c r="Z726" s="136"/>
      <c r="AA726" s="55"/>
      <c r="AB726" s="55"/>
      <c r="AC726" s="55"/>
      <c r="AD726" s="55"/>
    </row>
    <row r="727" spans="1:30" s="140" customFormat="1" ht="16.5" hidden="1" customHeight="1" x14ac:dyDescent="0.25">
      <c r="A727" s="55"/>
      <c r="B727" s="130"/>
      <c r="C727" s="131"/>
      <c r="D727" s="54"/>
      <c r="E727" s="54"/>
      <c r="F727" s="55"/>
      <c r="G727" s="55"/>
      <c r="H727" s="154"/>
      <c r="I727" s="55"/>
      <c r="J727" s="55"/>
      <c r="K727" s="55"/>
      <c r="L727" s="137"/>
      <c r="M727" s="55"/>
      <c r="N727" s="55"/>
      <c r="O727" s="55"/>
      <c r="P727" s="55"/>
      <c r="Q727" s="55"/>
      <c r="R727" s="139"/>
      <c r="Y727" s="135"/>
      <c r="Z727" s="136"/>
      <c r="AA727" s="55"/>
      <c r="AB727" s="55"/>
      <c r="AC727" s="55"/>
      <c r="AD727" s="55"/>
    </row>
    <row r="728" spans="1:30" s="140" customFormat="1" ht="16.5" hidden="1" customHeight="1" x14ac:dyDescent="0.25">
      <c r="A728" s="55"/>
      <c r="B728" s="130"/>
      <c r="C728" s="131"/>
      <c r="D728" s="54"/>
      <c r="E728" s="54"/>
      <c r="F728" s="55"/>
      <c r="G728" s="55"/>
      <c r="H728" s="154"/>
      <c r="I728" s="55"/>
      <c r="J728" s="55"/>
      <c r="K728" s="55"/>
      <c r="L728" s="137"/>
      <c r="M728" s="55"/>
      <c r="N728" s="55"/>
      <c r="O728" s="55"/>
      <c r="P728" s="55"/>
      <c r="Q728" s="55"/>
      <c r="R728" s="139"/>
      <c r="Y728" s="135"/>
      <c r="Z728" s="136"/>
      <c r="AA728" s="55"/>
      <c r="AB728" s="55"/>
      <c r="AC728" s="55"/>
      <c r="AD728" s="55"/>
    </row>
    <row r="729" spans="1:30" s="140" customFormat="1" ht="16.5" hidden="1" customHeight="1" x14ac:dyDescent="0.25">
      <c r="A729" s="55"/>
      <c r="B729" s="130"/>
      <c r="C729" s="131"/>
      <c r="D729" s="54"/>
      <c r="E729" s="54"/>
      <c r="F729" s="55"/>
      <c r="G729" s="55"/>
      <c r="H729" s="154"/>
      <c r="I729" s="55"/>
      <c r="J729" s="55"/>
      <c r="K729" s="55"/>
      <c r="L729" s="137"/>
      <c r="M729" s="55"/>
      <c r="N729" s="55"/>
      <c r="O729" s="55"/>
      <c r="P729" s="55"/>
      <c r="Q729" s="55"/>
      <c r="R729" s="139"/>
      <c r="Y729" s="135"/>
      <c r="Z729" s="136"/>
      <c r="AA729" s="55"/>
      <c r="AB729" s="55"/>
      <c r="AC729" s="55"/>
      <c r="AD729" s="55"/>
    </row>
    <row r="730" spans="1:30" s="140" customFormat="1" ht="61.5" customHeight="1" x14ac:dyDescent="0.25">
      <c r="A730" s="55"/>
      <c r="B730" s="130"/>
      <c r="C730" s="131"/>
      <c r="D730" s="54"/>
      <c r="E730" s="54"/>
      <c r="F730" s="55"/>
      <c r="G730" s="55"/>
      <c r="H730" s="154"/>
      <c r="I730" s="55"/>
      <c r="J730" s="55"/>
      <c r="K730" s="55"/>
      <c r="L730" s="137"/>
      <c r="M730" s="55"/>
      <c r="N730" s="55"/>
      <c r="O730" s="55"/>
      <c r="P730" s="55"/>
      <c r="Q730" s="138"/>
      <c r="R730" s="139"/>
      <c r="Y730" s="135"/>
      <c r="Z730" s="136"/>
      <c r="AA730" s="55"/>
      <c r="AB730" s="55"/>
      <c r="AC730" s="55"/>
      <c r="AD730" s="55"/>
    </row>
    <row r="731" spans="1:30" s="140" customFormat="1" ht="45" customHeight="1" x14ac:dyDescent="0.25">
      <c r="A731" s="55"/>
      <c r="B731" s="130"/>
      <c r="C731" s="131"/>
      <c r="D731" s="54"/>
      <c r="E731" s="54"/>
      <c r="F731" s="55"/>
      <c r="G731" s="55"/>
      <c r="H731" s="154"/>
      <c r="I731" s="55"/>
      <c r="J731" s="55"/>
      <c r="K731" s="55"/>
      <c r="L731" s="137"/>
      <c r="M731" s="55"/>
      <c r="N731" s="55"/>
      <c r="O731" s="55"/>
      <c r="P731" s="55"/>
      <c r="Q731" s="138"/>
      <c r="R731" s="139"/>
      <c r="Y731" s="135"/>
      <c r="Z731" s="136"/>
      <c r="AA731" s="55"/>
      <c r="AB731" s="55"/>
      <c r="AC731" s="55"/>
      <c r="AD731" s="55"/>
    </row>
    <row r="732" spans="1:30" s="140" customFormat="1" ht="50.25" customHeight="1" x14ac:dyDescent="0.25">
      <c r="A732" s="55"/>
      <c r="B732" s="130"/>
      <c r="C732" s="131"/>
      <c r="D732" s="54"/>
      <c r="E732" s="54"/>
      <c r="F732" s="55"/>
      <c r="G732" s="55"/>
      <c r="H732" s="154"/>
      <c r="I732" s="55"/>
      <c r="J732" s="55"/>
      <c r="K732" s="55"/>
      <c r="L732" s="137"/>
      <c r="M732" s="55"/>
      <c r="N732" s="55"/>
      <c r="O732" s="55"/>
      <c r="P732" s="55"/>
      <c r="Q732" s="138"/>
      <c r="R732" s="139"/>
      <c r="Y732" s="135"/>
      <c r="Z732" s="136"/>
      <c r="AA732" s="55"/>
      <c r="AB732" s="55"/>
      <c r="AC732" s="55"/>
      <c r="AD732" s="55"/>
    </row>
    <row r="733" spans="1:30" s="140" customFormat="1" ht="50.25" customHeight="1" x14ac:dyDescent="0.25">
      <c r="A733" s="55"/>
      <c r="B733" s="130"/>
      <c r="C733" s="131"/>
      <c r="D733" s="54"/>
      <c r="E733" s="54"/>
      <c r="F733" s="55"/>
      <c r="G733" s="55"/>
      <c r="H733" s="154"/>
      <c r="I733" s="55"/>
      <c r="J733" s="55"/>
      <c r="K733" s="55"/>
      <c r="L733" s="137"/>
      <c r="M733" s="55"/>
      <c r="N733" s="55"/>
      <c r="O733" s="55"/>
      <c r="P733" s="55"/>
      <c r="Q733" s="138"/>
      <c r="R733" s="139"/>
      <c r="Y733" s="135"/>
      <c r="Z733" s="136"/>
      <c r="AA733" s="55"/>
      <c r="AB733" s="55"/>
      <c r="AC733" s="55"/>
      <c r="AD733" s="55"/>
    </row>
    <row r="734" spans="1:30" s="140" customFormat="1" ht="185.25" customHeight="1" x14ac:dyDescent="0.25">
      <c r="A734" s="55"/>
      <c r="B734" s="130"/>
      <c r="C734" s="131"/>
      <c r="D734" s="54"/>
      <c r="E734" s="54"/>
      <c r="F734" s="55"/>
      <c r="G734" s="55"/>
      <c r="H734" s="154"/>
      <c r="I734" s="55"/>
      <c r="J734" s="55"/>
      <c r="K734" s="55"/>
      <c r="L734" s="137"/>
      <c r="M734" s="55"/>
      <c r="N734" s="55"/>
      <c r="O734" s="55"/>
      <c r="P734" s="55"/>
      <c r="Q734" s="138"/>
      <c r="R734" s="139"/>
      <c r="Y734" s="135"/>
      <c r="Z734" s="136"/>
      <c r="AA734" s="55"/>
      <c r="AB734" s="55"/>
      <c r="AC734" s="55"/>
      <c r="AD734" s="55"/>
    </row>
    <row r="743" ht="46.5" customHeight="1" x14ac:dyDescent="0.25"/>
  </sheetData>
  <autoFilter ref="A10:AD447">
    <filterColumn colId="1">
      <filters>
        <filter val="Управление"/>
      </filters>
    </filterColumn>
  </autoFilter>
  <mergeCells count="32">
    <mergeCell ref="M7:M9"/>
    <mergeCell ref="N7:N9"/>
    <mergeCell ref="Z5:Z9"/>
    <mergeCell ref="AA5:AA9"/>
    <mergeCell ref="O5:Q6"/>
    <mergeCell ref="R5:R9"/>
    <mergeCell ref="S5:S9"/>
    <mergeCell ref="T5:T9"/>
    <mergeCell ref="U5:U9"/>
    <mergeCell ref="V5:V9"/>
    <mergeCell ref="O7:O9"/>
    <mergeCell ref="P7:P9"/>
    <mergeCell ref="Q7:Q9"/>
    <mergeCell ref="W5:W9"/>
    <mergeCell ref="X5:X9"/>
    <mergeCell ref="Y5:Y9"/>
    <mergeCell ref="A1:Y1"/>
    <mergeCell ref="A2:Y2"/>
    <mergeCell ref="A3:Y3"/>
    <mergeCell ref="A5:A9"/>
    <mergeCell ref="B5:B9"/>
    <mergeCell ref="C5:C9"/>
    <mergeCell ref="D5:D9"/>
    <mergeCell ref="E5:E9"/>
    <mergeCell ref="F5:F9"/>
    <mergeCell ref="G5:G9"/>
    <mergeCell ref="H5:H9"/>
    <mergeCell ref="I5:I9"/>
    <mergeCell ref="J5:J9"/>
    <mergeCell ref="K5:K9"/>
    <mergeCell ref="L5:N6"/>
    <mergeCell ref="L7:L9"/>
  </mergeCells>
  <conditionalFormatting sqref="I93">
    <cfRule type="expression" dxfId="1" priority="3" stopIfTrue="1">
      <formula>INT(I93)=I93</formula>
    </cfRule>
  </conditionalFormatting>
  <conditionalFormatting sqref="I227:I228">
    <cfRule type="expression" dxfId="0" priority="1" stopIfTrue="1">
      <formula>INT(I227)=I227</formula>
    </cfRule>
  </conditionalFormatting>
  <pageMargins left="0.11811023622047245" right="0.11811023622047245" top="0.39370078740157483" bottom="0.19685039370078741" header="0.31496062992125984" footer="0.31496062992125984"/>
  <pageSetup paperSize="9" scale="3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28.02.2022</vt:lpstr>
      <vt:lpstr>'28.02.2022'!Область_печати</vt:lpstr>
    </vt:vector>
  </TitlesOfParts>
  <Company>Norilskenergo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dc:creator>
  <cp:lastModifiedBy>Каленова Ольга Федоровна</cp:lastModifiedBy>
  <cp:lastPrinted>2022-03-03T11:32:00Z</cp:lastPrinted>
  <dcterms:created xsi:type="dcterms:W3CDTF">2004-12-29T11:23:03Z</dcterms:created>
  <dcterms:modified xsi:type="dcterms:W3CDTF">2022-03-23T02:49:27Z</dcterms:modified>
</cp:coreProperties>
</file>